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9A7FF369-3BA9-4714-B5D0-A6C6B0464998}" xr6:coauthVersionLast="47" xr6:coauthVersionMax="47" xr10:uidLastSave="{00000000-0000-0000-0000-000000000000}"/>
  <bookViews>
    <workbookView xWindow="1275" yWindow="2085" windowWidth="25035" windowHeight="11730" firstSheet="5" activeTab="9" xr2:uid="{00000000-000D-0000-FFFF-FFFF00000000}"/>
  </bookViews>
  <sheets>
    <sheet name="Rekapitulace stavby" sheetId="1" r:id="rId1"/>
    <sheet name="01 - TERÉNNÍ ÚPRAVY RD" sheetId="2" r:id="rId2"/>
    <sheet name="03 - HRUBÁ STAVBA RD" sheetId="3" r:id="rId3"/>
    <sheet name="02 - BOURÁNÍ RD" sheetId="4" r:id="rId4"/>
    <sheet name="07 - DVEŘE RD" sheetId="5" r:id="rId5"/>
    <sheet name="04 - STÍNĚNÍ RD" sheetId="6" r:id="rId6"/>
    <sheet name="25 - VENKOVNÍ ÚPRAVY RD" sheetId="7" r:id="rId7"/>
    <sheet name="06 - FASÁDA, PODBITÍ, DOP..." sheetId="8" r:id="rId8"/>
    <sheet name="30 - OPLOCENÍ" sheetId="9" r:id="rId9"/>
    <sheet name="90 - VON" sheetId="10" r:id="rId10"/>
  </sheets>
  <definedNames>
    <definedName name="_xlnm._FilterDatabase" localSheetId="1" hidden="1">'01 - TERÉNNÍ ÚPRAVY RD'!$C$117:$K$138</definedName>
    <definedName name="_xlnm._FilterDatabase" localSheetId="3" hidden="1">'02 - BOURÁNÍ RD'!$C$124:$K$182</definedName>
    <definedName name="_xlnm._FilterDatabase" localSheetId="2" hidden="1">'03 - HRUBÁ STAVBA RD'!$C$122:$K$159</definedName>
    <definedName name="_xlnm._FilterDatabase" localSheetId="5" hidden="1">'04 - STÍNĚNÍ RD'!$C$117:$K$136</definedName>
    <definedName name="_xlnm._FilterDatabase" localSheetId="7" hidden="1">'06 - FASÁDA, PODBITÍ, DOP...'!$C$124:$K$225</definedName>
    <definedName name="_xlnm._FilterDatabase" localSheetId="4" hidden="1">'07 - DVEŘE RD'!$C$119:$K$141</definedName>
    <definedName name="_xlnm._FilterDatabase" localSheetId="6" hidden="1">'25 - VENKOVNÍ ÚPRAVY RD'!$C$120:$K$144</definedName>
    <definedName name="_xlnm._FilterDatabase" localSheetId="8" hidden="1">'30 - OPLOCENÍ'!$C$123:$K$240</definedName>
    <definedName name="_xlnm._FilterDatabase" localSheetId="9" hidden="1">'90 - VON'!$C$118:$K$141</definedName>
    <definedName name="_xlnm.Print_Titles" localSheetId="1">'01 - TERÉNNÍ ÚPRAVY RD'!$117:$117</definedName>
    <definedName name="_xlnm.Print_Titles" localSheetId="3">'02 - BOURÁNÍ RD'!$124:$124</definedName>
    <definedName name="_xlnm.Print_Titles" localSheetId="2">'03 - HRUBÁ STAVBA RD'!$122:$122</definedName>
    <definedName name="_xlnm.Print_Titles" localSheetId="5">'04 - STÍNĚNÍ RD'!$117:$117</definedName>
    <definedName name="_xlnm.Print_Titles" localSheetId="7">'06 - FASÁDA, PODBITÍ, DOP...'!$124:$124</definedName>
    <definedName name="_xlnm.Print_Titles" localSheetId="4">'07 - DVEŘE RD'!$119:$119</definedName>
    <definedName name="_xlnm.Print_Titles" localSheetId="6">'25 - VENKOVNÍ ÚPRAVY RD'!$120:$120</definedName>
    <definedName name="_xlnm.Print_Titles" localSheetId="8">'30 - OPLOCENÍ'!$123:$123</definedName>
    <definedName name="_xlnm.Print_Titles" localSheetId="9">'90 - VON'!$118:$118</definedName>
    <definedName name="_xlnm.Print_Titles" localSheetId="0">'Rekapitulace stavby'!$92:$92</definedName>
    <definedName name="_xlnm.Print_Area" localSheetId="1">'01 - TERÉNNÍ ÚPRAVY RD'!$C$4:$J$39,'01 - TERÉNNÍ ÚPRAVY RD'!$C$50:$J$76,'01 - TERÉNNÍ ÚPRAVY RD'!$C$105:$K$138</definedName>
    <definedName name="_xlnm.Print_Area" localSheetId="3">'02 - BOURÁNÍ RD'!$C$4:$J$39,'02 - BOURÁNÍ RD'!$C$50:$J$76,'02 - BOURÁNÍ RD'!$C$112:$K$182</definedName>
    <definedName name="_xlnm.Print_Area" localSheetId="2">'03 - HRUBÁ STAVBA RD'!$C$4:$J$39,'03 - HRUBÁ STAVBA RD'!$C$50:$J$76,'03 - HRUBÁ STAVBA RD'!$C$110:$K$159</definedName>
    <definedName name="_xlnm.Print_Area" localSheetId="5">'04 - STÍNĚNÍ RD'!$C$4:$J$39,'04 - STÍNĚNÍ RD'!$C$50:$J$76,'04 - STÍNĚNÍ RD'!$C$105:$K$136</definedName>
    <definedName name="_xlnm.Print_Area" localSheetId="7">'06 - FASÁDA, PODBITÍ, DOP...'!$C$4:$J$39,'06 - FASÁDA, PODBITÍ, DOP...'!$C$50:$J$76,'06 - FASÁDA, PODBITÍ, DOP...'!$C$112:$K$225</definedName>
    <definedName name="_xlnm.Print_Area" localSheetId="4">'07 - DVEŘE RD'!$C$4:$J$39,'07 - DVEŘE RD'!$C$50:$J$76,'07 - DVEŘE RD'!$C$107:$K$141</definedName>
    <definedName name="_xlnm.Print_Area" localSheetId="6">'25 - VENKOVNÍ ÚPRAVY RD'!$C$4:$J$39,'25 - VENKOVNÍ ÚPRAVY RD'!$C$50:$J$76,'25 - VENKOVNÍ ÚPRAVY RD'!$C$108:$K$144</definedName>
    <definedName name="_xlnm.Print_Area" localSheetId="8">'30 - OPLOCENÍ'!$C$4:$J$39,'30 - OPLOCENÍ'!$C$50:$J$76,'30 - OPLOCENÍ'!$C$111:$K$240</definedName>
    <definedName name="_xlnm.Print_Area" localSheetId="9">'90 - VON'!$C$4:$J$39,'90 - VON'!$C$50:$J$76,'90 - VON'!$C$106:$K$141</definedName>
    <definedName name="_xlnm.Print_Area" localSheetId="0">'Rekapitulace stavby'!$D$4:$AO$76,'Rekapitulace stavby'!$C$82:$AQ$104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4" i="10"/>
  <c r="BH134" i="10"/>
  <c r="BG134" i="10"/>
  <c r="BE134" i="10"/>
  <c r="T134" i="10"/>
  <c r="R134" i="10"/>
  <c r="P134" i="10"/>
  <c r="BI131" i="10"/>
  <c r="BH131" i="10"/>
  <c r="BG131" i="10"/>
  <c r="F35" i="10" s="1"/>
  <c r="BE131" i="10"/>
  <c r="T131" i="10"/>
  <c r="R131" i="10"/>
  <c r="P131" i="10"/>
  <c r="BI128" i="10"/>
  <c r="BH128" i="10"/>
  <c r="BG128" i="10"/>
  <c r="BE128" i="10"/>
  <c r="T128" i="10"/>
  <c r="R128" i="10"/>
  <c r="P128" i="10"/>
  <c r="BI124" i="10"/>
  <c r="BH124" i="10"/>
  <c r="BG124" i="10"/>
  <c r="BE124" i="10"/>
  <c r="T124" i="10"/>
  <c r="R124" i="10"/>
  <c r="P124" i="10"/>
  <c r="BI121" i="10"/>
  <c r="BH121" i="10"/>
  <c r="BG121" i="10"/>
  <c r="BE121" i="10"/>
  <c r="T121" i="10"/>
  <c r="R121" i="10"/>
  <c r="P121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92" i="10"/>
  <c r="J17" i="10"/>
  <c r="J12" i="10"/>
  <c r="J113" i="10"/>
  <c r="E7" i="10"/>
  <c r="E85" i="10" s="1"/>
  <c r="J37" i="9"/>
  <c r="J36" i="9"/>
  <c r="AY102" i="1"/>
  <c r="J35" i="9"/>
  <c r="AX102" i="1"/>
  <c r="BI236" i="9"/>
  <c r="BH236" i="9"/>
  <c r="BG236" i="9"/>
  <c r="BE236" i="9"/>
  <c r="T236" i="9"/>
  <c r="R236" i="9"/>
  <c r="P236" i="9"/>
  <c r="BI225" i="9"/>
  <c r="BH225" i="9"/>
  <c r="BG225" i="9"/>
  <c r="BE225" i="9"/>
  <c r="T225" i="9"/>
  <c r="R225" i="9"/>
  <c r="P225" i="9"/>
  <c r="BI215" i="9"/>
  <c r="BH215" i="9"/>
  <c r="BG215" i="9"/>
  <c r="BE215" i="9"/>
  <c r="T215" i="9"/>
  <c r="R215" i="9"/>
  <c r="P215" i="9"/>
  <c r="BI205" i="9"/>
  <c r="BH205" i="9"/>
  <c r="BG205" i="9"/>
  <c r="BE205" i="9"/>
  <c r="T205" i="9"/>
  <c r="R205" i="9"/>
  <c r="P205" i="9"/>
  <c r="BI202" i="9"/>
  <c r="BH202" i="9"/>
  <c r="BG202" i="9"/>
  <c r="BE202" i="9"/>
  <c r="T202" i="9"/>
  <c r="R202" i="9"/>
  <c r="P202" i="9"/>
  <c r="BI200" i="9"/>
  <c r="BH200" i="9"/>
  <c r="BG200" i="9"/>
  <c r="BE200" i="9"/>
  <c r="T200" i="9"/>
  <c r="R200" i="9"/>
  <c r="P200" i="9"/>
  <c r="BI196" i="9"/>
  <c r="BH196" i="9"/>
  <c r="BG196" i="9"/>
  <c r="BE196" i="9"/>
  <c r="T196" i="9"/>
  <c r="R196" i="9"/>
  <c r="P196" i="9"/>
  <c r="BI194" i="9"/>
  <c r="BH194" i="9"/>
  <c r="BG194" i="9"/>
  <c r="BE194" i="9"/>
  <c r="T194" i="9"/>
  <c r="R194" i="9"/>
  <c r="P194" i="9"/>
  <c r="BI192" i="9"/>
  <c r="BH192" i="9"/>
  <c r="BG192" i="9"/>
  <c r="BE192" i="9"/>
  <c r="T192" i="9"/>
  <c r="R192" i="9"/>
  <c r="P192" i="9"/>
  <c r="BI190" i="9"/>
  <c r="BH190" i="9"/>
  <c r="BG190" i="9"/>
  <c r="BE190" i="9"/>
  <c r="T190" i="9"/>
  <c r="R190" i="9"/>
  <c r="P190" i="9"/>
  <c r="BI187" i="9"/>
  <c r="BH187" i="9"/>
  <c r="BG187" i="9"/>
  <c r="BE187" i="9"/>
  <c r="T187" i="9"/>
  <c r="R187" i="9"/>
  <c r="P187" i="9"/>
  <c r="BI184" i="9"/>
  <c r="BH184" i="9"/>
  <c r="BG184" i="9"/>
  <c r="BE184" i="9"/>
  <c r="T184" i="9"/>
  <c r="R184" i="9"/>
  <c r="P184" i="9"/>
  <c r="BI181" i="9"/>
  <c r="BH181" i="9"/>
  <c r="BG181" i="9"/>
  <c r="BE181" i="9"/>
  <c r="T181" i="9"/>
  <c r="R181" i="9"/>
  <c r="P181" i="9"/>
  <c r="BI176" i="9"/>
  <c r="BH176" i="9"/>
  <c r="BG176" i="9"/>
  <c r="BE176" i="9"/>
  <c r="T176" i="9"/>
  <c r="R176" i="9"/>
  <c r="P176" i="9"/>
  <c r="BI173" i="9"/>
  <c r="BH173" i="9"/>
  <c r="BG173" i="9"/>
  <c r="BE173" i="9"/>
  <c r="T173" i="9"/>
  <c r="R173" i="9"/>
  <c r="P173" i="9"/>
  <c r="BI168" i="9"/>
  <c r="BH168" i="9"/>
  <c r="BG168" i="9"/>
  <c r="BE168" i="9"/>
  <c r="T168" i="9"/>
  <c r="R168" i="9"/>
  <c r="P168" i="9"/>
  <c r="BI164" i="9"/>
  <c r="BH164" i="9"/>
  <c r="BG164" i="9"/>
  <c r="BE164" i="9"/>
  <c r="T164" i="9"/>
  <c r="R164" i="9"/>
  <c r="P164" i="9"/>
  <c r="BI160" i="9"/>
  <c r="BH160" i="9"/>
  <c r="BG160" i="9"/>
  <c r="BE160" i="9"/>
  <c r="T160" i="9"/>
  <c r="R160" i="9"/>
  <c r="P160" i="9"/>
  <c r="BI156" i="9"/>
  <c r="BH156" i="9"/>
  <c r="BG156" i="9"/>
  <c r="BE156" i="9"/>
  <c r="T156" i="9"/>
  <c r="R156" i="9"/>
  <c r="P156" i="9"/>
  <c r="BI152" i="9"/>
  <c r="BH152" i="9"/>
  <c r="BG152" i="9"/>
  <c r="BE152" i="9"/>
  <c r="T152" i="9"/>
  <c r="R152" i="9"/>
  <c r="P152" i="9"/>
  <c r="BI150" i="9"/>
  <c r="BH150" i="9"/>
  <c r="BG150" i="9"/>
  <c r="BE150" i="9"/>
  <c r="T150" i="9"/>
  <c r="R150" i="9"/>
  <c r="P150" i="9"/>
  <c r="BI142" i="9"/>
  <c r="BH142" i="9"/>
  <c r="BG142" i="9"/>
  <c r="BE142" i="9"/>
  <c r="T142" i="9"/>
  <c r="R142" i="9"/>
  <c r="P142" i="9"/>
  <c r="BI137" i="9"/>
  <c r="BH137" i="9"/>
  <c r="BG137" i="9"/>
  <c r="BE137" i="9"/>
  <c r="T137" i="9"/>
  <c r="R137" i="9"/>
  <c r="P137" i="9"/>
  <c r="BI134" i="9"/>
  <c r="BH134" i="9"/>
  <c r="BG134" i="9"/>
  <c r="BE134" i="9"/>
  <c r="T134" i="9"/>
  <c r="R134" i="9"/>
  <c r="P134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R130" i="9"/>
  <c r="P130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92" i="9"/>
  <c r="J17" i="9"/>
  <c r="J12" i="9"/>
  <c r="J118" i="9"/>
  <c r="E7" i="9"/>
  <c r="E114" i="9" s="1"/>
  <c r="J37" i="8"/>
  <c r="J36" i="8"/>
  <c r="AY101" i="1"/>
  <c r="J35" i="8"/>
  <c r="AX101" i="1"/>
  <c r="BI220" i="8"/>
  <c r="BH220" i="8"/>
  <c r="BG220" i="8"/>
  <c r="BE220" i="8"/>
  <c r="T220" i="8"/>
  <c r="R220" i="8"/>
  <c r="P220" i="8"/>
  <c r="BI217" i="8"/>
  <c r="BH217" i="8"/>
  <c r="BG217" i="8"/>
  <c r="BE217" i="8"/>
  <c r="T217" i="8"/>
  <c r="R217" i="8"/>
  <c r="P217" i="8"/>
  <c r="BI211" i="8"/>
  <c r="BH211" i="8"/>
  <c r="BG211" i="8"/>
  <c r="BE211" i="8"/>
  <c r="T211" i="8"/>
  <c r="R211" i="8"/>
  <c r="P211" i="8"/>
  <c r="BI208" i="8"/>
  <c r="BH208" i="8"/>
  <c r="BG208" i="8"/>
  <c r="BE208" i="8"/>
  <c r="T208" i="8"/>
  <c r="R208" i="8"/>
  <c r="P208" i="8"/>
  <c r="BI203" i="8"/>
  <c r="BH203" i="8"/>
  <c r="BG203" i="8"/>
  <c r="BE203" i="8"/>
  <c r="T203" i="8"/>
  <c r="R203" i="8"/>
  <c r="P203" i="8"/>
  <c r="BI200" i="8"/>
  <c r="BH200" i="8"/>
  <c r="BG200" i="8"/>
  <c r="BE200" i="8"/>
  <c r="T200" i="8"/>
  <c r="R200" i="8"/>
  <c r="P200" i="8"/>
  <c r="BI194" i="8"/>
  <c r="BH194" i="8"/>
  <c r="BG194" i="8"/>
  <c r="BE194" i="8"/>
  <c r="T194" i="8"/>
  <c r="R194" i="8"/>
  <c r="P194" i="8"/>
  <c r="BI190" i="8"/>
  <c r="BH190" i="8"/>
  <c r="BG190" i="8"/>
  <c r="BE190" i="8"/>
  <c r="T190" i="8"/>
  <c r="R190" i="8"/>
  <c r="P190" i="8"/>
  <c r="BI188" i="8"/>
  <c r="BH188" i="8"/>
  <c r="BG188" i="8"/>
  <c r="BE188" i="8"/>
  <c r="T188" i="8"/>
  <c r="R188" i="8"/>
  <c r="P188" i="8"/>
  <c r="BI185" i="8"/>
  <c r="BH185" i="8"/>
  <c r="BG185" i="8"/>
  <c r="BE185" i="8"/>
  <c r="T185" i="8"/>
  <c r="R185" i="8"/>
  <c r="P185" i="8"/>
  <c r="BI182" i="8"/>
  <c r="BH182" i="8"/>
  <c r="BG182" i="8"/>
  <c r="BE182" i="8"/>
  <c r="T182" i="8"/>
  <c r="R182" i="8"/>
  <c r="P182" i="8"/>
  <c r="BI179" i="8"/>
  <c r="BH179" i="8"/>
  <c r="BG179" i="8"/>
  <c r="BE179" i="8"/>
  <c r="T179" i="8"/>
  <c r="T178" i="8"/>
  <c r="R179" i="8"/>
  <c r="R178" i="8"/>
  <c r="P179" i="8"/>
  <c r="P178" i="8" s="1"/>
  <c r="BI176" i="8"/>
  <c r="BH176" i="8"/>
  <c r="BG176" i="8"/>
  <c r="BE176" i="8"/>
  <c r="T176" i="8"/>
  <c r="R176" i="8"/>
  <c r="P176" i="8"/>
  <c r="BI173" i="8"/>
  <c r="BH173" i="8"/>
  <c r="BG173" i="8"/>
  <c r="BE173" i="8"/>
  <c r="T173" i="8"/>
  <c r="R173" i="8"/>
  <c r="P173" i="8"/>
  <c r="BI170" i="8"/>
  <c r="BH170" i="8"/>
  <c r="BG170" i="8"/>
  <c r="BE170" i="8"/>
  <c r="T170" i="8"/>
  <c r="R170" i="8"/>
  <c r="P170" i="8"/>
  <c r="BI168" i="8"/>
  <c r="BH168" i="8"/>
  <c r="BG168" i="8"/>
  <c r="BE168" i="8"/>
  <c r="T168" i="8"/>
  <c r="R168" i="8"/>
  <c r="P168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2" i="8"/>
  <c r="BH152" i="8"/>
  <c r="BG152" i="8"/>
  <c r="BE152" i="8"/>
  <c r="T152" i="8"/>
  <c r="R152" i="8"/>
  <c r="P152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R148" i="8"/>
  <c r="P148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BI138" i="8"/>
  <c r="BH138" i="8"/>
  <c r="BG138" i="8"/>
  <c r="BE138" i="8"/>
  <c r="T138" i="8"/>
  <c r="R138" i="8"/>
  <c r="P138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1" i="8"/>
  <c r="BH131" i="8"/>
  <c r="BG131" i="8"/>
  <c r="BE131" i="8"/>
  <c r="T131" i="8"/>
  <c r="R131" i="8"/>
  <c r="P131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2" i="8"/>
  <c r="J91" i="8"/>
  <c r="F91" i="8"/>
  <c r="F89" i="8"/>
  <c r="E87" i="8"/>
  <c r="J18" i="8"/>
  <c r="E18" i="8"/>
  <c r="F92" i="8"/>
  <c r="J17" i="8"/>
  <c r="J12" i="8"/>
  <c r="J119" i="8"/>
  <c r="E7" i="8"/>
  <c r="E115" i="8" s="1"/>
  <c r="J37" i="7"/>
  <c r="J36" i="7"/>
  <c r="AY100" i="1"/>
  <c r="J35" i="7"/>
  <c r="AX100" i="1"/>
  <c r="BI143" i="7"/>
  <c r="BH143" i="7"/>
  <c r="BG143" i="7"/>
  <c r="BE143" i="7"/>
  <c r="T143" i="7"/>
  <c r="T142" i="7"/>
  <c r="R143" i="7"/>
  <c r="R142" i="7"/>
  <c r="P143" i="7"/>
  <c r="P142" i="7" s="1"/>
  <c r="BI140" i="7"/>
  <c r="BH140" i="7"/>
  <c r="BG140" i="7"/>
  <c r="BE140" i="7"/>
  <c r="T140" i="7"/>
  <c r="R140" i="7"/>
  <c r="P140" i="7"/>
  <c r="BI137" i="7"/>
  <c r="BH137" i="7"/>
  <c r="BG137" i="7"/>
  <c r="BE137" i="7"/>
  <c r="T137" i="7"/>
  <c r="R137" i="7"/>
  <c r="P137" i="7"/>
  <c r="BI133" i="7"/>
  <c r="BH133" i="7"/>
  <c r="BG133" i="7"/>
  <c r="BE133" i="7"/>
  <c r="T133" i="7"/>
  <c r="R133" i="7"/>
  <c r="P133" i="7"/>
  <c r="BI130" i="7"/>
  <c r="BH130" i="7"/>
  <c r="BG130" i="7"/>
  <c r="BE130" i="7"/>
  <c r="T130" i="7"/>
  <c r="R130" i="7"/>
  <c r="P130" i="7"/>
  <c r="BI127" i="7"/>
  <c r="BH127" i="7"/>
  <c r="BG127" i="7"/>
  <c r="BE127" i="7"/>
  <c r="T127" i="7"/>
  <c r="R127" i="7"/>
  <c r="P127" i="7"/>
  <c r="BI124" i="7"/>
  <c r="BH124" i="7"/>
  <c r="BG124" i="7"/>
  <c r="BE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/>
  <c r="J17" i="7"/>
  <c r="J12" i="7"/>
  <c r="J89" i="7"/>
  <c r="E7" i="7"/>
  <c r="E85" i="7" s="1"/>
  <c r="J37" i="6"/>
  <c r="J36" i="6"/>
  <c r="AY99" i="1"/>
  <c r="J35" i="6"/>
  <c r="AX99" i="1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 s="1"/>
  <c r="J17" i="6"/>
  <c r="J12" i="6"/>
  <c r="J112" i="6"/>
  <c r="E7" i="6"/>
  <c r="E85" i="6" s="1"/>
  <c r="J37" i="5"/>
  <c r="J36" i="5"/>
  <c r="AY98" i="1"/>
  <c r="J35" i="5"/>
  <c r="AX98" i="1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3" i="5"/>
  <c r="BH133" i="5"/>
  <c r="BG133" i="5"/>
  <c r="BE133" i="5"/>
  <c r="T133" i="5"/>
  <c r="T132" i="5"/>
  <c r="R133" i="5"/>
  <c r="R132" i="5" s="1"/>
  <c r="P133" i="5"/>
  <c r="P132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2" i="5"/>
  <c r="BH122" i="5"/>
  <c r="BG122" i="5"/>
  <c r="BE122" i="5"/>
  <c r="T122" i="5"/>
  <c r="R122" i="5"/>
  <c r="P122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114" i="5" s="1"/>
  <c r="E7" i="5"/>
  <c r="E110" i="5" s="1"/>
  <c r="J37" i="4"/>
  <c r="J36" i="4"/>
  <c r="AY97" i="1"/>
  <c r="J35" i="4"/>
  <c r="AX97" i="1" s="1"/>
  <c r="BI180" i="4"/>
  <c r="BH180" i="4"/>
  <c r="BG180" i="4"/>
  <c r="BE180" i="4"/>
  <c r="T180" i="4"/>
  <c r="R180" i="4"/>
  <c r="P180" i="4"/>
  <c r="BI177" i="4"/>
  <c r="BH177" i="4"/>
  <c r="BG177" i="4"/>
  <c r="BE177" i="4"/>
  <c r="T177" i="4"/>
  <c r="R177" i="4"/>
  <c r="P177" i="4"/>
  <c r="BI173" i="4"/>
  <c r="BH173" i="4"/>
  <c r="BG173" i="4"/>
  <c r="BE173" i="4"/>
  <c r="T173" i="4"/>
  <c r="T172" i="4" s="1"/>
  <c r="R173" i="4"/>
  <c r="R172" i="4"/>
  <c r="P173" i="4"/>
  <c r="P172" i="4" s="1"/>
  <c r="BI168" i="4"/>
  <c r="BH168" i="4"/>
  <c r="BG168" i="4"/>
  <c r="BE168" i="4"/>
  <c r="T168" i="4"/>
  <c r="R168" i="4"/>
  <c r="P168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0" i="4"/>
  <c r="BH150" i="4"/>
  <c r="BG150" i="4"/>
  <c r="BE150" i="4"/>
  <c r="T150" i="4"/>
  <c r="R150" i="4"/>
  <c r="P150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6" i="4"/>
  <c r="BH136" i="4"/>
  <c r="BG136" i="4"/>
  <c r="BE136" i="4"/>
  <c r="T136" i="4"/>
  <c r="T135" i="4"/>
  <c r="R136" i="4"/>
  <c r="R135" i="4"/>
  <c r="P136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8" i="4"/>
  <c r="BH128" i="4"/>
  <c r="BG128" i="4"/>
  <c r="BE128" i="4"/>
  <c r="T128" i="4"/>
  <c r="T127" i="4"/>
  <c r="T126" i="4" s="1"/>
  <c r="R128" i="4"/>
  <c r="R127" i="4"/>
  <c r="R126" i="4"/>
  <c r="P128" i="4"/>
  <c r="P127" i="4" s="1"/>
  <c r="P126" i="4" s="1"/>
  <c r="F119" i="4"/>
  <c r="E117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92" i="4" s="1"/>
  <c r="J17" i="4"/>
  <c r="J15" i="4"/>
  <c r="E15" i="4"/>
  <c r="F121" i="4" s="1"/>
  <c r="J14" i="4"/>
  <c r="J12" i="4"/>
  <c r="J119" i="4"/>
  <c r="E7" i="4"/>
  <c r="E85" i="4"/>
  <c r="J37" i="3"/>
  <c r="J36" i="3"/>
  <c r="AY96" i="1" s="1"/>
  <c r="J35" i="3"/>
  <c r="AX96" i="1"/>
  <c r="BI157" i="3"/>
  <c r="BH157" i="3"/>
  <c r="BG157" i="3"/>
  <c r="BE157" i="3"/>
  <c r="T157" i="3"/>
  <c r="T156" i="3" s="1"/>
  <c r="T155" i="3" s="1"/>
  <c r="R157" i="3"/>
  <c r="R156" i="3"/>
  <c r="R155" i="3" s="1"/>
  <c r="P157" i="3"/>
  <c r="P156" i="3"/>
  <c r="P155" i="3" s="1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T142" i="3" s="1"/>
  <c r="T141" i="3" s="1"/>
  <c r="R143" i="3"/>
  <c r="R142" i="3"/>
  <c r="R141" i="3" s="1"/>
  <c r="P143" i="3"/>
  <c r="P142" i="3"/>
  <c r="P141" i="3" s="1"/>
  <c r="BI135" i="3"/>
  <c r="BH135" i="3"/>
  <c r="BG135" i="3"/>
  <c r="BE135" i="3"/>
  <c r="T135" i="3"/>
  <c r="R135" i="3"/>
  <c r="P135" i="3"/>
  <c r="BI132" i="3"/>
  <c r="BH132" i="3"/>
  <c r="BG132" i="3"/>
  <c r="BE132" i="3"/>
  <c r="T132" i="3"/>
  <c r="R132" i="3"/>
  <c r="P132" i="3"/>
  <c r="BI128" i="3"/>
  <c r="BH128" i="3"/>
  <c r="BG128" i="3"/>
  <c r="BE128" i="3"/>
  <c r="T128" i="3"/>
  <c r="R128" i="3"/>
  <c r="P128" i="3"/>
  <c r="BI125" i="3"/>
  <c r="BH125" i="3"/>
  <c r="BG125" i="3"/>
  <c r="BE125" i="3"/>
  <c r="T125" i="3"/>
  <c r="R125" i="3"/>
  <c r="P125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/>
  <c r="J17" i="3"/>
  <c r="J12" i="3"/>
  <c r="J89" i="3"/>
  <c r="E7" i="3"/>
  <c r="E113" i="3" s="1"/>
  <c r="J37" i="2"/>
  <c r="J36" i="2"/>
  <c r="AY95" i="1"/>
  <c r="J35" i="2"/>
  <c r="AX95" i="1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4" i="2"/>
  <c r="BH124" i="2"/>
  <c r="BG124" i="2"/>
  <c r="BE124" i="2"/>
  <c r="T124" i="2"/>
  <c r="R124" i="2"/>
  <c r="P124" i="2"/>
  <c r="BI121" i="2"/>
  <c r="BH121" i="2"/>
  <c r="BG121" i="2"/>
  <c r="BE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/>
  <c r="J17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J127" i="2"/>
  <c r="BK121" i="2"/>
  <c r="BK135" i="3"/>
  <c r="BK153" i="3"/>
  <c r="J150" i="3"/>
  <c r="J177" i="4"/>
  <c r="BK168" i="4"/>
  <c r="BK136" i="4"/>
  <c r="J165" i="4"/>
  <c r="BK144" i="4"/>
  <c r="J126" i="5"/>
  <c r="BK129" i="5"/>
  <c r="BK122" i="6"/>
  <c r="BK120" i="6"/>
  <c r="J125" i="6"/>
  <c r="BK133" i="7"/>
  <c r="BK140" i="7"/>
  <c r="BK211" i="8"/>
  <c r="BK200" i="8"/>
  <c r="J145" i="8"/>
  <c r="BK128" i="8"/>
  <c r="BK157" i="8"/>
  <c r="BK190" i="8"/>
  <c r="BK155" i="8"/>
  <c r="BK130" i="9"/>
  <c r="J187" i="9"/>
  <c r="J137" i="9"/>
  <c r="BK132" i="9"/>
  <c r="J190" i="9"/>
  <c r="J205" i="9"/>
  <c r="BK202" i="9"/>
  <c r="BK124" i="10"/>
  <c r="BK127" i="2"/>
  <c r="BK124" i="2"/>
  <c r="BK125" i="3"/>
  <c r="BK143" i="3"/>
  <c r="BK150" i="3"/>
  <c r="J146" i="4"/>
  <c r="J144" i="4"/>
  <c r="BK142" i="4"/>
  <c r="BK173" i="4"/>
  <c r="BK138" i="5"/>
  <c r="J140" i="5"/>
  <c r="BK127" i="7"/>
  <c r="BK168" i="8"/>
  <c r="J208" i="8"/>
  <c r="BK220" i="8"/>
  <c r="BK182" i="8"/>
  <c r="J217" i="8"/>
  <c r="J134" i="8"/>
  <c r="J143" i="8"/>
  <c r="J138" i="8"/>
  <c r="BK190" i="9"/>
  <c r="BK215" i="9"/>
  <c r="J150" i="9"/>
  <c r="J127" i="9"/>
  <c r="BK134" i="9"/>
  <c r="BK133" i="2"/>
  <c r="AS94" i="1"/>
  <c r="BK156" i="4"/>
  <c r="BK146" i="4"/>
  <c r="BK163" i="4"/>
  <c r="J136" i="4"/>
  <c r="J163" i="4"/>
  <c r="J122" i="5"/>
  <c r="J133" i="5"/>
  <c r="J125" i="5"/>
  <c r="J135" i="6"/>
  <c r="J122" i="6"/>
  <c r="J137" i="7"/>
  <c r="BK124" i="7"/>
  <c r="BK131" i="8"/>
  <c r="BK133" i="8"/>
  <c r="J173" i="8"/>
  <c r="BK148" i="8"/>
  <c r="J170" i="8"/>
  <c r="J128" i="8"/>
  <c r="BK134" i="8"/>
  <c r="BK236" i="9"/>
  <c r="BK150" i="9"/>
  <c r="BK192" i="9"/>
  <c r="BK181" i="9"/>
  <c r="BK205" i="9"/>
  <c r="J168" i="9"/>
  <c r="BK160" i="9"/>
  <c r="J140" i="10"/>
  <c r="BK140" i="10"/>
  <c r="J130" i="2"/>
  <c r="J153" i="3"/>
  <c r="BK157" i="3"/>
  <c r="BK148" i="3"/>
  <c r="J168" i="4"/>
  <c r="BK180" i="4"/>
  <c r="BK177" i="4"/>
  <c r="J173" i="4"/>
  <c r="J161" i="4"/>
  <c r="J138" i="5"/>
  <c r="BK135" i="6"/>
  <c r="BK129" i="6"/>
  <c r="BK133" i="6"/>
  <c r="J143" i="7"/>
  <c r="J127" i="7"/>
  <c r="BK188" i="8"/>
  <c r="J194" i="8"/>
  <c r="J133" i="8"/>
  <c r="J211" i="8"/>
  <c r="J148" i="8"/>
  <c r="BK173" i="8"/>
  <c r="BK159" i="8"/>
  <c r="BK200" i="9"/>
  <c r="J200" i="9"/>
  <c r="BK156" i="9"/>
  <c r="BK176" i="9"/>
  <c r="BK196" i="9"/>
  <c r="J164" i="9"/>
  <c r="BK127" i="9"/>
  <c r="J128" i="10"/>
  <c r="BK121" i="10"/>
  <c r="BK136" i="2"/>
  <c r="J136" i="2"/>
  <c r="J151" i="3"/>
  <c r="J125" i="3"/>
  <c r="J157" i="3"/>
  <c r="J133" i="4"/>
  <c r="BK140" i="4"/>
  <c r="BK158" i="4"/>
  <c r="J140" i="4"/>
  <c r="BK125" i="5"/>
  <c r="BK133" i="5"/>
  <c r="BK122" i="5"/>
  <c r="BK131" i="6"/>
  <c r="BK123" i="6"/>
  <c r="J120" i="6"/>
  <c r="J130" i="7"/>
  <c r="J131" i="8"/>
  <c r="J157" i="8"/>
  <c r="BK179" i="8"/>
  <c r="J179" i="8"/>
  <c r="J203" i="8"/>
  <c r="J188" i="8"/>
  <c r="J134" i="9"/>
  <c r="BK194" i="9"/>
  <c r="J215" i="9"/>
  <c r="J225" i="9"/>
  <c r="J176" i="9"/>
  <c r="J142" i="9"/>
  <c r="BK142" i="9"/>
  <c r="J121" i="10"/>
  <c r="J134" i="10"/>
  <c r="BK130" i="2"/>
  <c r="BK146" i="3"/>
  <c r="J132" i="3"/>
  <c r="J146" i="3"/>
  <c r="J142" i="4"/>
  <c r="BK150" i="4"/>
  <c r="J150" i="4"/>
  <c r="J154" i="4"/>
  <c r="J156" i="4"/>
  <c r="BK140" i="5"/>
  <c r="J128" i="5"/>
  <c r="J133" i="6"/>
  <c r="J131" i="6"/>
  <c r="J123" i="6"/>
  <c r="J140" i="7"/>
  <c r="BK143" i="7"/>
  <c r="BK217" i="8"/>
  <c r="BK170" i="8"/>
  <c r="J159" i="8"/>
  <c r="BK150" i="8"/>
  <c r="BK208" i="8"/>
  <c r="BK152" i="8"/>
  <c r="BK194" i="8"/>
  <c r="BK184" i="9"/>
  <c r="J202" i="9"/>
  <c r="J184" i="9"/>
  <c r="J132" i="9"/>
  <c r="J236" i="9"/>
  <c r="BK187" i="9"/>
  <c r="J156" i="9"/>
  <c r="BK152" i="9"/>
  <c r="BK134" i="10"/>
  <c r="J124" i="10"/>
  <c r="J124" i="2"/>
  <c r="J133" i="2"/>
  <c r="J143" i="3"/>
  <c r="BK132" i="3"/>
  <c r="J135" i="3"/>
  <c r="BK161" i="4"/>
  <c r="J158" i="4"/>
  <c r="BK165" i="4"/>
  <c r="J128" i="4"/>
  <c r="BK154" i="4"/>
  <c r="J129" i="5"/>
  <c r="BK126" i="5"/>
  <c r="BK121" i="6"/>
  <c r="BK127" i="6"/>
  <c r="J121" i="6"/>
  <c r="J133" i="7"/>
  <c r="BK130" i="7"/>
  <c r="J168" i="8"/>
  <c r="BK203" i="8"/>
  <c r="J200" i="8"/>
  <c r="J155" i="8"/>
  <c r="BK138" i="8"/>
  <c r="J173" i="9"/>
  <c r="J181" i="9"/>
  <c r="BK173" i="9"/>
  <c r="BK225" i="9"/>
  <c r="J192" i="9"/>
  <c r="J160" i="9"/>
  <c r="BK128" i="10"/>
  <c r="BK137" i="10"/>
  <c r="J137" i="10"/>
  <c r="J121" i="2"/>
  <c r="J148" i="3"/>
  <c r="BK151" i="3"/>
  <c r="BK128" i="3"/>
  <c r="J128" i="3"/>
  <c r="BK131" i="4"/>
  <c r="J180" i="4"/>
  <c r="BK133" i="4"/>
  <c r="J131" i="4"/>
  <c r="BK128" i="4"/>
  <c r="BK128" i="5"/>
  <c r="J129" i="6"/>
  <c r="BK125" i="6"/>
  <c r="J127" i="6"/>
  <c r="J124" i="7"/>
  <c r="BK137" i="7"/>
  <c r="J220" i="8"/>
  <c r="J182" i="8"/>
  <c r="BK176" i="8"/>
  <c r="BK145" i="8"/>
  <c r="BK185" i="8"/>
  <c r="J190" i="8"/>
  <c r="BK143" i="8"/>
  <c r="J150" i="8"/>
  <c r="J176" i="8"/>
  <c r="J185" i="8"/>
  <c r="J152" i="8"/>
  <c r="J152" i="9"/>
  <c r="J130" i="9"/>
  <c r="BK164" i="9"/>
  <c r="BK137" i="9"/>
  <c r="J194" i="9"/>
  <c r="BK168" i="9"/>
  <c r="J196" i="9"/>
  <c r="J131" i="10"/>
  <c r="BK131" i="10"/>
  <c r="R120" i="2" l="1"/>
  <c r="R119" i="2" s="1"/>
  <c r="R118" i="2" s="1"/>
  <c r="R124" i="3"/>
  <c r="BK130" i="4"/>
  <c r="J130" i="4"/>
  <c r="J99" i="4"/>
  <c r="T139" i="4"/>
  <c r="BK176" i="4"/>
  <c r="J176" i="4" s="1"/>
  <c r="J105" i="4" s="1"/>
  <c r="R121" i="5"/>
  <c r="R120" i="5" s="1"/>
  <c r="R137" i="5"/>
  <c r="R136" i="5"/>
  <c r="R123" i="7"/>
  <c r="T136" i="7"/>
  <c r="T122" i="7" s="1"/>
  <c r="T121" i="7" s="1"/>
  <c r="BK147" i="8"/>
  <c r="J147" i="8"/>
  <c r="J101" i="8"/>
  <c r="T172" i="8"/>
  <c r="T193" i="8"/>
  <c r="BK136" i="9"/>
  <c r="BK125" i="9" s="1"/>
  <c r="J136" i="9"/>
  <c r="J99" i="9" s="1"/>
  <c r="BK183" i="9"/>
  <c r="J183" i="9"/>
  <c r="J102" i="9"/>
  <c r="P189" i="9"/>
  <c r="BK131" i="3"/>
  <c r="J131" i="3"/>
  <c r="J98" i="3"/>
  <c r="R145" i="3"/>
  <c r="P130" i="4"/>
  <c r="R153" i="4"/>
  <c r="BK124" i="6"/>
  <c r="BK119" i="6" s="1"/>
  <c r="BK123" i="7"/>
  <c r="T129" i="7"/>
  <c r="BK142" i="8"/>
  <c r="J142" i="8"/>
  <c r="J100" i="8" s="1"/>
  <c r="T142" i="8"/>
  <c r="P172" i="8"/>
  <c r="R193" i="8"/>
  <c r="P136" i="9"/>
  <c r="T183" i="9"/>
  <c r="T189" i="9"/>
  <c r="P120" i="2"/>
  <c r="P119" i="2" s="1"/>
  <c r="P118" i="2" s="1"/>
  <c r="AU95" i="1" s="1"/>
  <c r="P147" i="8"/>
  <c r="BK181" i="8"/>
  <c r="J181" i="8" s="1"/>
  <c r="J104" i="8" s="1"/>
  <c r="R136" i="9"/>
  <c r="P183" i="9"/>
  <c r="R189" i="9"/>
  <c r="BK127" i="10"/>
  <c r="J127" i="10"/>
  <c r="J98" i="10" s="1"/>
  <c r="R131" i="3"/>
  <c r="R130" i="4"/>
  <c r="P139" i="4"/>
  <c r="BK121" i="5"/>
  <c r="J121" i="5"/>
  <c r="J97" i="5"/>
  <c r="BK137" i="5"/>
  <c r="BK136" i="5" s="1"/>
  <c r="P129" i="7"/>
  <c r="P127" i="8"/>
  <c r="P126" i="8"/>
  <c r="R147" i="8"/>
  <c r="P193" i="8"/>
  <c r="T136" i="9"/>
  <c r="R183" i="9"/>
  <c r="BK189" i="9"/>
  <c r="J189" i="9"/>
  <c r="J103" i="9" s="1"/>
  <c r="P120" i="10"/>
  <c r="BK136" i="10"/>
  <c r="J136" i="10"/>
  <c r="J99" i="10" s="1"/>
  <c r="P153" i="4"/>
  <c r="T121" i="5"/>
  <c r="P137" i="5"/>
  <c r="P136" i="5" s="1"/>
  <c r="P120" i="5" s="1"/>
  <c r="AU98" i="1" s="1"/>
  <c r="T124" i="6"/>
  <c r="T119" i="6"/>
  <c r="T118" i="6"/>
  <c r="BK129" i="7"/>
  <c r="J129" i="7" s="1"/>
  <c r="J99" i="7" s="1"/>
  <c r="R136" i="7"/>
  <c r="BK127" i="8"/>
  <c r="J127" i="8"/>
  <c r="J98" i="8"/>
  <c r="T147" i="8"/>
  <c r="R181" i="8"/>
  <c r="BK126" i="9"/>
  <c r="J126" i="9"/>
  <c r="J98" i="9"/>
  <c r="BK172" i="9"/>
  <c r="J172" i="9"/>
  <c r="J101" i="9"/>
  <c r="BK204" i="9"/>
  <c r="J204" i="9" s="1"/>
  <c r="J104" i="9" s="1"/>
  <c r="P127" i="10"/>
  <c r="P136" i="10"/>
  <c r="BK120" i="2"/>
  <c r="J120" i="2"/>
  <c r="J98" i="2"/>
  <c r="P124" i="3"/>
  <c r="P131" i="3"/>
  <c r="T145" i="3"/>
  <c r="BK139" i="4"/>
  <c r="J139" i="4"/>
  <c r="J101" i="4" s="1"/>
  <c r="T153" i="4"/>
  <c r="T176" i="4"/>
  <c r="T171" i="4"/>
  <c r="P124" i="6"/>
  <c r="P119" i="6" s="1"/>
  <c r="P118" i="6" s="1"/>
  <c r="AU99" i="1" s="1"/>
  <c r="T123" i="7"/>
  <c r="P136" i="7"/>
  <c r="R127" i="8"/>
  <c r="R126" i="8" s="1"/>
  <c r="P142" i="8"/>
  <c r="BK172" i="8"/>
  <c r="J172" i="8" s="1"/>
  <c r="J102" i="8" s="1"/>
  <c r="T181" i="8"/>
  <c r="T126" i="9"/>
  <c r="R172" i="9"/>
  <c r="R204" i="9"/>
  <c r="R127" i="10"/>
  <c r="R136" i="10"/>
  <c r="T131" i="3"/>
  <c r="P145" i="3"/>
  <c r="BK153" i="4"/>
  <c r="J153" i="4"/>
  <c r="J102" i="4" s="1"/>
  <c r="P176" i="4"/>
  <c r="P171" i="4"/>
  <c r="P125" i="4"/>
  <c r="AU97" i="1" s="1"/>
  <c r="T137" i="5"/>
  <c r="T136" i="5"/>
  <c r="R124" i="6"/>
  <c r="R119" i="6" s="1"/>
  <c r="R118" i="6" s="1"/>
  <c r="R129" i="7"/>
  <c r="T127" i="8"/>
  <c r="T126" i="8" s="1"/>
  <c r="R142" i="8"/>
  <c r="P181" i="8"/>
  <c r="R126" i="9"/>
  <c r="P172" i="9"/>
  <c r="P204" i="9"/>
  <c r="T120" i="10"/>
  <c r="T136" i="10"/>
  <c r="T120" i="2"/>
  <c r="T119" i="2" s="1"/>
  <c r="T118" i="2" s="1"/>
  <c r="BK124" i="3"/>
  <c r="T124" i="3"/>
  <c r="T123" i="3" s="1"/>
  <c r="BK145" i="3"/>
  <c r="J145" i="3"/>
  <c r="J101" i="3" s="1"/>
  <c r="T130" i="4"/>
  <c r="R139" i="4"/>
  <c r="R176" i="4"/>
  <c r="R171" i="4" s="1"/>
  <c r="P121" i="5"/>
  <c r="P123" i="7"/>
  <c r="P122" i="7" s="1"/>
  <c r="P121" i="7" s="1"/>
  <c r="AU100" i="1" s="1"/>
  <c r="BK136" i="7"/>
  <c r="J136" i="7" s="1"/>
  <c r="J100" i="7" s="1"/>
  <c r="R172" i="8"/>
  <c r="BK193" i="8"/>
  <c r="J193" i="8" s="1"/>
  <c r="J105" i="8" s="1"/>
  <c r="P126" i="9"/>
  <c r="T172" i="9"/>
  <c r="T204" i="9"/>
  <c r="BK120" i="10"/>
  <c r="J120" i="10"/>
  <c r="J97" i="10" s="1"/>
  <c r="R120" i="10"/>
  <c r="R119" i="10"/>
  <c r="T127" i="10"/>
  <c r="BK142" i="3"/>
  <c r="BK141" i="3" s="1"/>
  <c r="J141" i="3" s="1"/>
  <c r="J99" i="3" s="1"/>
  <c r="BK132" i="5"/>
  <c r="J132" i="5" s="1"/>
  <c r="J98" i="5" s="1"/>
  <c r="BK156" i="3"/>
  <c r="J156" i="3" s="1"/>
  <c r="J103" i="3" s="1"/>
  <c r="BK142" i="7"/>
  <c r="J142" i="7"/>
  <c r="J101" i="7" s="1"/>
  <c r="BK127" i="4"/>
  <c r="BK126" i="4"/>
  <c r="J126" i="4" s="1"/>
  <c r="J97" i="4" s="1"/>
  <c r="BK135" i="4"/>
  <c r="J135" i="4" s="1"/>
  <c r="J100" i="4" s="1"/>
  <c r="BK178" i="8"/>
  <c r="J178" i="8"/>
  <c r="J103" i="8" s="1"/>
  <c r="BK172" i="4"/>
  <c r="J172" i="4"/>
  <c r="J104" i="4"/>
  <c r="E109" i="10"/>
  <c r="BF137" i="10"/>
  <c r="J89" i="10"/>
  <c r="F116" i="10"/>
  <c r="BF124" i="10"/>
  <c r="BF131" i="10"/>
  <c r="BF134" i="10"/>
  <c r="BB103" i="1"/>
  <c r="BF140" i="10"/>
  <c r="BF121" i="10"/>
  <c r="BF128" i="10"/>
  <c r="E85" i="9"/>
  <c r="BK141" i="8"/>
  <c r="J141" i="8" s="1"/>
  <c r="J99" i="8" s="1"/>
  <c r="BF132" i="9"/>
  <c r="BF164" i="9"/>
  <c r="BF173" i="9"/>
  <c r="BF184" i="9"/>
  <c r="BF200" i="9"/>
  <c r="BF215" i="9"/>
  <c r="J89" i="9"/>
  <c r="BF130" i="9"/>
  <c r="BF137" i="9"/>
  <c r="BF176" i="9"/>
  <c r="BF202" i="9"/>
  <c r="BF205" i="9"/>
  <c r="BK126" i="8"/>
  <c r="BK125" i="8" s="1"/>
  <c r="J125" i="8" s="1"/>
  <c r="J96" i="8" s="1"/>
  <c r="BF134" i="9"/>
  <c r="BF142" i="9"/>
  <c r="BF152" i="9"/>
  <c r="BF160" i="9"/>
  <c r="BF181" i="9"/>
  <c r="BF190" i="9"/>
  <c r="BF192" i="9"/>
  <c r="BF194" i="9"/>
  <c r="BF236" i="9"/>
  <c r="F121" i="9"/>
  <c r="BF150" i="9"/>
  <c r="BF156" i="9"/>
  <c r="BF196" i="9"/>
  <c r="BF127" i="9"/>
  <c r="BF168" i="9"/>
  <c r="BF187" i="9"/>
  <c r="BF225" i="9"/>
  <c r="BF145" i="8"/>
  <c r="BF182" i="8"/>
  <c r="BF131" i="8"/>
  <c r="BF170" i="8"/>
  <c r="BF208" i="8"/>
  <c r="J89" i="8"/>
  <c r="BF143" i="8"/>
  <c r="BF185" i="8"/>
  <c r="BF190" i="8"/>
  <c r="BF217" i="8"/>
  <c r="BF220" i="8"/>
  <c r="J123" i="7"/>
  <c r="J98" i="7" s="1"/>
  <c r="BF133" i="8"/>
  <c r="BF134" i="8"/>
  <c r="BF157" i="8"/>
  <c r="BF159" i="8"/>
  <c r="BF168" i="8"/>
  <c r="BF173" i="8"/>
  <c r="BF176" i="8"/>
  <c r="BF188" i="8"/>
  <c r="BF194" i="8"/>
  <c r="E85" i="8"/>
  <c r="F122" i="8"/>
  <c r="BF128" i="8"/>
  <c r="BF138" i="8"/>
  <c r="BF203" i="8"/>
  <c r="BF148" i="8"/>
  <c r="BF152" i="8"/>
  <c r="BF179" i="8"/>
  <c r="BF200" i="8"/>
  <c r="BF211" i="8"/>
  <c r="BF150" i="8"/>
  <c r="BF155" i="8"/>
  <c r="J124" i="6"/>
  <c r="J98" i="6"/>
  <c r="F92" i="7"/>
  <c r="J115" i="7"/>
  <c r="BF133" i="7"/>
  <c r="BF137" i="7"/>
  <c r="BF140" i="7"/>
  <c r="BF143" i="7"/>
  <c r="E111" i="7"/>
  <c r="BF127" i="7"/>
  <c r="BF124" i="7"/>
  <c r="BF130" i="7"/>
  <c r="E108" i="6"/>
  <c r="J89" i="6"/>
  <c r="BF133" i="6"/>
  <c r="BF122" i="6"/>
  <c r="BF125" i="6"/>
  <c r="BF131" i="6"/>
  <c r="BF121" i="6"/>
  <c r="BF123" i="6"/>
  <c r="F92" i="6"/>
  <c r="BF120" i="6"/>
  <c r="BF127" i="6"/>
  <c r="BF129" i="6"/>
  <c r="BF135" i="6"/>
  <c r="BK171" i="4"/>
  <c r="J171" i="4"/>
  <c r="J103" i="4"/>
  <c r="J127" i="4"/>
  <c r="J98" i="4"/>
  <c r="F92" i="5"/>
  <c r="BF140" i="5"/>
  <c r="E85" i="5"/>
  <c r="BF133" i="5"/>
  <c r="BF138" i="5"/>
  <c r="J89" i="5"/>
  <c r="BF122" i="5"/>
  <c r="BF128" i="5"/>
  <c r="BF129" i="5"/>
  <c r="BF125" i="5"/>
  <c r="BF126" i="5"/>
  <c r="J124" i="3"/>
  <c r="J97" i="3" s="1"/>
  <c r="E115" i="4"/>
  <c r="J121" i="4"/>
  <c r="F91" i="4"/>
  <c r="BF140" i="4"/>
  <c r="BF146" i="4"/>
  <c r="J142" i="3"/>
  <c r="J100" i="3"/>
  <c r="BF133" i="4"/>
  <c r="BF142" i="4"/>
  <c r="BF154" i="4"/>
  <c r="BF158" i="4"/>
  <c r="BF177" i="4"/>
  <c r="BF180" i="4"/>
  <c r="BF131" i="4"/>
  <c r="BF144" i="4"/>
  <c r="BF161" i="4"/>
  <c r="BF168" i="4"/>
  <c r="J89" i="4"/>
  <c r="J122" i="4"/>
  <c r="BF128" i="4"/>
  <c r="BF156" i="4"/>
  <c r="BF173" i="4"/>
  <c r="F122" i="4"/>
  <c r="BF136" i="4"/>
  <c r="BF163" i="4"/>
  <c r="BF165" i="4"/>
  <c r="BF150" i="4"/>
  <c r="BK119" i="2"/>
  <c r="J119" i="2" s="1"/>
  <c r="J97" i="2" s="1"/>
  <c r="F120" i="3"/>
  <c r="BF132" i="3"/>
  <c r="BF135" i="3"/>
  <c r="J117" i="3"/>
  <c r="BF143" i="3"/>
  <c r="BF125" i="3"/>
  <c r="BF150" i="3"/>
  <c r="BF151" i="3"/>
  <c r="BF157" i="3"/>
  <c r="BF146" i="3"/>
  <c r="BF148" i="3"/>
  <c r="BF153" i="3"/>
  <c r="E85" i="3"/>
  <c r="BF128" i="3"/>
  <c r="F92" i="2"/>
  <c r="BF130" i="2"/>
  <c r="BF127" i="2"/>
  <c r="BF136" i="2"/>
  <c r="BF124" i="2"/>
  <c r="BF133" i="2"/>
  <c r="J89" i="2"/>
  <c r="E85" i="2"/>
  <c r="BF121" i="2"/>
  <c r="F36" i="3"/>
  <c r="BC96" i="1"/>
  <c r="F33" i="4"/>
  <c r="AZ97" i="1" s="1"/>
  <c r="F36" i="6"/>
  <c r="BC99" i="1"/>
  <c r="F33" i="7"/>
  <c r="AZ100" i="1" s="1"/>
  <c r="F33" i="9"/>
  <c r="AZ102" i="1"/>
  <c r="F37" i="10"/>
  <c r="BD103" i="1" s="1"/>
  <c r="F36" i="2"/>
  <c r="BC95" i="1"/>
  <c r="J33" i="4"/>
  <c r="AV97" i="1" s="1"/>
  <c r="F33" i="6"/>
  <c r="AZ99" i="1"/>
  <c r="F37" i="7"/>
  <c r="BD100" i="1" s="1"/>
  <c r="J33" i="9"/>
  <c r="AV102" i="1"/>
  <c r="F35" i="2"/>
  <c r="BB95" i="1" s="1"/>
  <c r="F35" i="4"/>
  <c r="BB97" i="1"/>
  <c r="J33" i="6"/>
  <c r="AV99" i="1" s="1"/>
  <c r="F35" i="8"/>
  <c r="BB101" i="1"/>
  <c r="J33" i="2"/>
  <c r="AV95" i="1" s="1"/>
  <c r="F37" i="3"/>
  <c r="BD96" i="1"/>
  <c r="F37" i="5"/>
  <c r="BD98" i="1" s="1"/>
  <c r="F35" i="6"/>
  <c r="BB99" i="1"/>
  <c r="F36" i="8"/>
  <c r="BC101" i="1" s="1"/>
  <c r="F37" i="9"/>
  <c r="BD102" i="1"/>
  <c r="F33" i="3"/>
  <c r="AZ96" i="1" s="1"/>
  <c r="F36" i="4"/>
  <c r="BC97" i="1"/>
  <c r="J33" i="7"/>
  <c r="AV100" i="1" s="1"/>
  <c r="F37" i="8"/>
  <c r="BD101" i="1"/>
  <c r="J33" i="10"/>
  <c r="AV103" i="1" s="1"/>
  <c r="J33" i="3"/>
  <c r="AV96" i="1"/>
  <c r="F33" i="5"/>
  <c r="AZ98" i="1" s="1"/>
  <c r="F36" i="5"/>
  <c r="BC98" i="1"/>
  <c r="F36" i="7"/>
  <c r="BC100" i="1"/>
  <c r="J33" i="8"/>
  <c r="AV101" i="1" s="1"/>
  <c r="F36" i="9"/>
  <c r="BC102" i="1"/>
  <c r="F37" i="2"/>
  <c r="BD95" i="1" s="1"/>
  <c r="F37" i="4"/>
  <c r="BD97" i="1"/>
  <c r="F35" i="5"/>
  <c r="BB98" i="1" s="1"/>
  <c r="F35" i="7"/>
  <c r="BB100" i="1"/>
  <c r="F35" i="9"/>
  <c r="BB102" i="1" s="1"/>
  <c r="F36" i="10"/>
  <c r="BC103" i="1"/>
  <c r="F33" i="2"/>
  <c r="AZ95" i="1" s="1"/>
  <c r="F35" i="3"/>
  <c r="BB96" i="1"/>
  <c r="J33" i="5"/>
  <c r="AV98" i="1" s="1"/>
  <c r="F37" i="6"/>
  <c r="BD99" i="1"/>
  <c r="F33" i="8"/>
  <c r="AZ101" i="1" s="1"/>
  <c r="F33" i="10"/>
  <c r="AZ103" i="1"/>
  <c r="J136" i="5" l="1"/>
  <c r="J99" i="5" s="1"/>
  <c r="BK120" i="5"/>
  <c r="J120" i="5" s="1"/>
  <c r="J30" i="5" s="1"/>
  <c r="J119" i="6"/>
  <c r="J97" i="6" s="1"/>
  <c r="BK118" i="6"/>
  <c r="J118" i="6" s="1"/>
  <c r="J137" i="5"/>
  <c r="J100" i="5" s="1"/>
  <c r="BK171" i="9"/>
  <c r="J171" i="9" s="1"/>
  <c r="J100" i="9" s="1"/>
  <c r="R125" i="4"/>
  <c r="P123" i="3"/>
  <c r="AU96" i="1"/>
  <c r="R125" i="9"/>
  <c r="T120" i="5"/>
  <c r="T125" i="9"/>
  <c r="T171" i="9"/>
  <c r="T124" i="9" s="1"/>
  <c r="T119" i="10"/>
  <c r="P119" i="10"/>
  <c r="AU103" i="1"/>
  <c r="BK122" i="7"/>
  <c r="BK121" i="7"/>
  <c r="J121" i="7" s="1"/>
  <c r="J96" i="7" s="1"/>
  <c r="R123" i="3"/>
  <c r="T125" i="4"/>
  <c r="P171" i="9"/>
  <c r="P125" i="9"/>
  <c r="P124" i="9" s="1"/>
  <c r="AU102" i="1" s="1"/>
  <c r="R141" i="8"/>
  <c r="R125" i="8"/>
  <c r="P141" i="8"/>
  <c r="P125" i="8"/>
  <c r="AU101" i="1"/>
  <c r="T141" i="8"/>
  <c r="T125" i="8" s="1"/>
  <c r="R122" i="7"/>
  <c r="R121" i="7" s="1"/>
  <c r="R171" i="9"/>
  <c r="BK155" i="3"/>
  <c r="J155" i="3"/>
  <c r="J102" i="3"/>
  <c r="BK119" i="10"/>
  <c r="J119" i="10" s="1"/>
  <c r="J96" i="10" s="1"/>
  <c r="J125" i="9"/>
  <c r="J97" i="9"/>
  <c r="J126" i="8"/>
  <c r="J97" i="8" s="1"/>
  <c r="AG98" i="1"/>
  <c r="J96" i="5"/>
  <c r="BK125" i="4"/>
  <c r="J125" i="4"/>
  <c r="J30" i="4" s="1"/>
  <c r="AG97" i="1" s="1"/>
  <c r="BK118" i="2"/>
  <c r="J118" i="2"/>
  <c r="J30" i="2" s="1"/>
  <c r="AG95" i="1" s="1"/>
  <c r="J34" i="3"/>
  <c r="AW96" i="1"/>
  <c r="AT96" i="1"/>
  <c r="J34" i="6"/>
  <c r="AW99" i="1"/>
  <c r="AT99" i="1"/>
  <c r="F34" i="6"/>
  <c r="BA99" i="1" s="1"/>
  <c r="J30" i="8"/>
  <c r="AG101" i="1"/>
  <c r="F34" i="9"/>
  <c r="BA102" i="1"/>
  <c r="F34" i="2"/>
  <c r="BA95" i="1" s="1"/>
  <c r="F34" i="5"/>
  <c r="BA98" i="1" s="1"/>
  <c r="J34" i="8"/>
  <c r="AW101" i="1"/>
  <c r="AT101" i="1"/>
  <c r="F34" i="3"/>
  <c r="BA96" i="1"/>
  <c r="J34" i="5"/>
  <c r="AW98" i="1"/>
  <c r="AT98" i="1" s="1"/>
  <c r="AN98" i="1" s="1"/>
  <c r="F34" i="8"/>
  <c r="BA101" i="1"/>
  <c r="J34" i="2"/>
  <c r="AW95" i="1"/>
  <c r="AT95" i="1" s="1"/>
  <c r="J34" i="4"/>
  <c r="AW97" i="1" s="1"/>
  <c r="AT97" i="1" s="1"/>
  <c r="J34" i="7"/>
  <c r="AW100" i="1"/>
  <c r="AT100" i="1"/>
  <c r="F34" i="10"/>
  <c r="BA103" i="1" s="1"/>
  <c r="J34" i="10"/>
  <c r="AW103" i="1" s="1"/>
  <c r="AT103" i="1" s="1"/>
  <c r="BC94" i="1"/>
  <c r="W32" i="1"/>
  <c r="F34" i="4"/>
  <c r="BA97" i="1"/>
  <c r="J34" i="9"/>
  <c r="AW102" i="1"/>
  <c r="AT102" i="1" s="1"/>
  <c r="F34" i="7"/>
  <c r="BA100" i="1"/>
  <c r="AZ94" i="1"/>
  <c r="W29" i="1"/>
  <c r="BD94" i="1"/>
  <c r="W33" i="1" s="1"/>
  <c r="BB94" i="1"/>
  <c r="W31" i="1" s="1"/>
  <c r="BK124" i="9" l="1"/>
  <c r="J124" i="9" s="1"/>
  <c r="J96" i="9" s="1"/>
  <c r="J30" i="6"/>
  <c r="AG99" i="1" s="1"/>
  <c r="AN99" i="1" s="1"/>
  <c r="J96" i="6"/>
  <c r="R124" i="9"/>
  <c r="BK123" i="3"/>
  <c r="J123" i="3"/>
  <c r="J96" i="3"/>
  <c r="J122" i="7"/>
  <c r="J97" i="7" s="1"/>
  <c r="AN101" i="1"/>
  <c r="J39" i="8"/>
  <c r="J39" i="6"/>
  <c r="AN97" i="1"/>
  <c r="J96" i="4"/>
  <c r="J39" i="5"/>
  <c r="J39" i="4"/>
  <c r="AN95" i="1"/>
  <c r="J96" i="2"/>
  <c r="J39" i="2"/>
  <c r="AU94" i="1"/>
  <c r="J30" i="7"/>
  <c r="AG100" i="1"/>
  <c r="J30" i="10"/>
  <c r="AG103" i="1"/>
  <c r="AX94" i="1"/>
  <c r="J30" i="9"/>
  <c r="AG102" i="1" s="1"/>
  <c r="AY94" i="1"/>
  <c r="AV94" i="1"/>
  <c r="AK29" i="1"/>
  <c r="BA94" i="1"/>
  <c r="W30" i="1"/>
  <c r="J39" i="7" l="1"/>
  <c r="J39" i="10"/>
  <c r="J39" i="9"/>
  <c r="AN102" i="1"/>
  <c r="AN100" i="1"/>
  <c r="AN103" i="1"/>
  <c r="J30" i="3"/>
  <c r="AG96" i="1"/>
  <c r="AW94" i="1"/>
  <c r="AK30" i="1"/>
  <c r="J39" i="3" l="1"/>
  <c r="AN96" i="1"/>
  <c r="AG94" i="1"/>
  <c r="AK26" i="1" s="1"/>
  <c r="AK35" i="1" s="1"/>
  <c r="AT94" i="1"/>
  <c r="AN94" i="1" s="1"/>
</calcChain>
</file>

<file path=xl/sharedStrings.xml><?xml version="1.0" encoding="utf-8"?>
<sst xmlns="http://schemas.openxmlformats.org/spreadsheetml/2006/main" count="5119" uniqueCount="826">
  <si>
    <t>Export Komplet</t>
  </si>
  <si>
    <t/>
  </si>
  <si>
    <t>2.0</t>
  </si>
  <si>
    <t>ZAMOK</t>
  </si>
  <si>
    <t>False</t>
  </si>
  <si>
    <t>{52223ac9-9517-4b9d-af2c-0bb824555704}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</si>
  <si>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</si>
  <si>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</si>
  <si>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</si>
  <si>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</si>
  <si>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</si>
  <si>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</si>
  <si>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</si>
  <si>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</si>
  <si>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1122_2025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</si>
  <si>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</si>
  <si>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</si>
  <si>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DOPLNĚNÍ RD č. p. 271, DOLNÍ TŘEŠŇOVEC</t>
  </si>
  <si>
    <t>KSO:</t>
  </si>
  <si>
    <t>CC-CZ:</t>
  </si>
  <si>
    <t>Místo:</t>
  </si>
  <si>
    <t>Dolní Třešňovec</t>
  </si>
  <si>
    <t>Datum:</t>
  </si>
  <si>
    <t>4. 6. 2025</t>
  </si>
  <si>
    <t>Zadavatel:</t>
  </si>
  <si>
    <t>IČ:</t>
  </si>
  <si>
    <t>70857717</t>
  </si>
  <si>
    <t xml:space="preserve">Dětský domov Dolní Čermná </t>
  </si>
  <si>
    <t>DIČ:</t>
  </si>
  <si>
    <t>Uchazeč:</t>
  </si>
  <si>
    <t>Vyplň údaj</t>
  </si>
  <si>
    <t>Projektant:</t>
  </si>
  <si>
    <t>17086370</t>
  </si>
  <si>
    <t>vs-studio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</si>
  <si>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</si>
  <si>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</si>
  <si>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</si>
  <si>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</si>
  <si>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</si>
  <si>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</si>
  <si>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</si>
  <si>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</si>
  <si>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</si>
  <si>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</si>
  <si>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</si>
  <si>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</si>
  <si>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</si>
  <si>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</si>
  <si>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</si>
  <si>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</si>
  <si>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</si>
  <si>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</si>
  <si>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</si>
  <si>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</si>
  <si>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</si>
  <si>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</si>
  <si>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</si>
  <si>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</si>
  <si>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</si>
  <si>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</si>
  <si>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</si>
  <si>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</si>
  <si>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</si>
  <si>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</si>
  <si>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</si>
  <si>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</si>
  <si>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</si>
  <si>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</si>
  <si>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</si>
  <si>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</si>
  <si>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</si>
  <si>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</si>
  <si>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</si>
  <si>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</si>
  <si>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</si>
  <si>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</si>
  <si>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</si>
  <si>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</si>
  <si>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</si>
  <si>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</si>
  <si>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</si>
  <si>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</si>
  <si>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</si>
  <si>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TERÉNNÍ ÚPRAVY RD</t>
  </si>
  <si>
    <t>STA</t>
  </si>
  <si>
    <t>1</t>
  </si>
  <si>
    <t>{efe9c999-ab90-451d-a58f-b6c01cc678b2}</t>
  </si>
  <si>
    <t>03</t>
  </si>
  <si>
    <t>HRUBÁ STAVBA RD</t>
  </si>
  <si>
    <t>{fc6f4100-f2b6-4a11-a409-03378739e964}</t>
  </si>
  <si>
    <t>02</t>
  </si>
  <si>
    <t>BOURÁNÍ RD</t>
  </si>
  <si>
    <t>{9e1bd09e-788f-4e38-8032-1385447be0ae}</t>
  </si>
  <si>
    <t>07</t>
  </si>
  <si>
    <t>DVEŘE RD</t>
  </si>
  <si>
    <t>{7ef9f17d-e035-41ab-a661-a65cf5282983}</t>
  </si>
  <si>
    <t>04</t>
  </si>
  <si>
    <t>STÍNĚNÍ RD</t>
  </si>
  <si>
    <t>{16a4c83a-e1e7-4485-aa36-f1c763009a79}</t>
  </si>
  <si>
    <t>25</t>
  </si>
  <si>
    <t>VENKOVNÍ ÚPRAVY RD</t>
  </si>
  <si>
    <t>{e1b353e2-82ba-4b2a-8352-055965734afc}</t>
  </si>
  <si>
    <t>06</t>
  </si>
  <si>
    <t>FASÁDA, PODBITÍ, DOPLŇKY A DOKONČOVACÍ PRÁCE RD</t>
  </si>
  <si>
    <t>{976aaa97-9a5d-4e5b-bb42-e5f031eb2573}</t>
  </si>
  <si>
    <t>30</t>
  </si>
  <si>
    <t>OPLOCENÍ</t>
  </si>
  <si>
    <t>{31f68b64-d99b-4979-b06c-ed8e37b9f0b2}</t>
  </si>
  <si>
    <t>90</t>
  </si>
  <si>
    <t>VON</t>
  </si>
  <si>
    <t>{51699e5a-2efe-4d9b-8898-57af1021d4a8}</t>
  </si>
  <si>
    <t>KRYCÍ LIST SOUPISU PRACÍ</t>
  </si>
  <si>
    <t>Objekt:</t>
  </si>
  <si>
    <t>01 - TERÉNNÍ ÚPRAVY RD</t>
  </si>
  <si>
    <t>Dětský domov Dolní Čermná</t>
  </si>
  <si>
    <t xml:space="preserve">vs-studio s.r.o.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</si>
  <si>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</si>
  <si>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</si>
  <si>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</si>
  <si>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</si>
  <si>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</si>
  <si>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</si>
  <si>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</si>
  <si>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</si>
  <si>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</si>
  <si>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</si>
  <si>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</si>
  <si>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</si>
  <si>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</si>
  <si>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</si>
  <si>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</si>
  <si>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</si>
  <si>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</si>
  <si>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</si>
  <si>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</si>
  <si>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</si>
  <si>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</si>
  <si>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</si>
  <si>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</si>
  <si>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</si>
  <si>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</si>
  <si>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</si>
  <si>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a rákosu ručně travin pro jakoukoli plochu v rovině nebo ve svahu sklonu do 1:5</t>
  </si>
  <si>
    <t>m2</t>
  </si>
  <si>
    <t>CS ÚRS 2025 01</t>
  </si>
  <si>
    <t>4</t>
  </si>
  <si>
    <t>2</t>
  </si>
  <si>
    <t>1084974930</t>
  </si>
  <si>
    <t>Online PSC</t>
  </si>
  <si>
    <t>https://podminky.urs.cz/item/CS_URS_2025_01/111111101</t>
  </si>
  <si>
    <t>VV</t>
  </si>
  <si>
    <t>11,7+4,5</t>
  </si>
  <si>
    <t>8</t>
  </si>
  <si>
    <t>121112006</t>
  </si>
  <si>
    <t>Sejmutí ornice ručně při souvislé ploše, tl. vrstvy přes 300 do 400 mm</t>
  </si>
  <si>
    <t>1936005305</t>
  </si>
  <si>
    <t>https://podminky.urs.cz/item/CS_URS_2025_01/121112006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</si>
  <si>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</si>
  <si>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</si>
  <si>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m3</t>
  </si>
  <si>
    <t>141693593</t>
  </si>
  <si>
    <t>https://podminky.urs.cz/item/CS_URS_2025_01/162211321</t>
  </si>
  <si>
    <t>(11.7+4.5)*0.4</t>
  </si>
  <si>
    <t>5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</si>
  <si>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</si>
  <si>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</si>
  <si>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356317774</t>
  </si>
  <si>
    <t>https://podminky.urs.cz/item/CS_URS_2025_01/162211329</t>
  </si>
  <si>
    <t>7</t>
  </si>
  <si>
    <t>181311105</t>
  </si>
  <si>
    <t>Rozprostření a urovnání ornice v rovině nebo ve svahu sklonu do 1:5 ručně při souvislé ploše, tl. vrstvy přes 250 do 300 mm</t>
  </si>
  <si>
    <t>832585911</t>
  </si>
  <si>
    <t>https://podminky.urs.cz/item/CS_URS_2025_01/181311105</t>
  </si>
  <si>
    <t>(11.7+4.5)</t>
  </si>
  <si>
    <t>6</t>
  </si>
  <si>
    <t>181911101</t>
  </si>
  <si>
    <t>Úprava pláně vyrovnáním výškových rozdílů ručně v hornině třídy těžitelnosti I skupiny 1 a 2 bez zhutnění</t>
  </si>
  <si>
    <t>620778540</t>
  </si>
  <si>
    <t>https://podminky.urs.cz/item/CS_URS_2025_01/181911101</t>
  </si>
  <si>
    <t>11.7+4.5</t>
  </si>
  <si>
    <t>03 - HRUBÁ STAVBA RD</t>
  </si>
  <si>
    <t>3 - Svislé a kompletní konstrukce</t>
  </si>
  <si>
    <t>6 - Úpravy povrchů, podlahy a osazování výplní</t>
  </si>
  <si>
    <t xml:space="preserve">    998 - Přesun hmot</t>
  </si>
  <si>
    <t>713 - Izolace tepelné</t>
  </si>
  <si>
    <t>PSV - Práce a dodávky PSV</t>
  </si>
  <si>
    <t xml:space="preserve">    784 - Dokončovací práce - malby a tapety</t>
  </si>
  <si>
    <t>3</t>
  </si>
  <si>
    <t>Svislé a kompletní konstrukce</t>
  </si>
  <si>
    <t>317121101</t>
  </si>
  <si>
    <t>Montáž prefabrikovaných překladů délky do 1500 mm</t>
  </si>
  <si>
    <t>KUS</t>
  </si>
  <si>
    <t>-1843888200</t>
  </si>
  <si>
    <t>https://podminky.urs.cz/item/CS_URS_2025_01/317121101</t>
  </si>
  <si>
    <t>"KER. PŘEKLAD 11,5 - 1np "  1+1</t>
  </si>
  <si>
    <t>64</t>
  </si>
  <si>
    <t>317168011</t>
  </si>
  <si>
    <t>Překlady keramické ploché osazené do maltového lože, výšky překladu 71 mm šířky 115 mm, délky 1000 mm</t>
  </si>
  <si>
    <t>kus</t>
  </si>
  <si>
    <t>-1266125801</t>
  </si>
  <si>
    <t>https://podminky.urs.cz/item/CS_URS_2025_01/317168011</t>
  </si>
  <si>
    <t>"KER. PŘEKLAD 11,5 - 1np " 1+1</t>
  </si>
  <si>
    <t>Úpravy povrchů, podlahy a osazování výplní</t>
  </si>
  <si>
    <t>612325301</t>
  </si>
  <si>
    <t>Vápenocementová omítka ostění nebo nadpraží hladká</t>
  </si>
  <si>
    <t>M2</t>
  </si>
  <si>
    <t>523578648</t>
  </si>
  <si>
    <t>https://podminky.urs.cz/item/CS_URS_2025_01/612325301</t>
  </si>
  <si>
    <t>"špalety, štorce - nové dveře + nový otvor do 1.02"  ((2.02*0.3*2)+(0.70*0.3)+(0.6*0.3*2)+(0.30*0.3))</t>
  </si>
  <si>
    <t>65</t>
  </si>
  <si>
    <t>612325419</t>
  </si>
  <si>
    <t>Oprava vápenocementové omítky vnitřních ploch hladké, tl. do 20 mm, s celoplošným přeštukováním, tl. štuku do 3 mm stěn, v rozsahu opravované plochy přes 30 do 50%</t>
  </si>
  <si>
    <t>848742003</t>
  </si>
  <si>
    <t>https://podminky.urs.cz/item/CS_URS_2025_01/612325419</t>
  </si>
  <si>
    <t>"prostor kolem rekuperace" 5*1</t>
  </si>
  <si>
    <t>"špalety, štorce - nové dveře + nový otvor do 1.02"  (1+1)</t>
  </si>
  <si>
    <t>"prostor po svitidle - suvné dveře" 1</t>
  </si>
  <si>
    <t>Součet</t>
  </si>
  <si>
    <t>998</t>
  </si>
  <si>
    <t>Přesun hmot</t>
  </si>
  <si>
    <t>73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</si>
  <si>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</si>
  <si>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</si>
  <si>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t</t>
  </si>
  <si>
    <t>-627645519</t>
  </si>
  <si>
    <t>https://podminky.urs.cz/item/CS_URS_2025_01/998011008</t>
  </si>
  <si>
    <t>713</t>
  </si>
  <si>
    <t>Izolace tepelné</t>
  </si>
  <si>
    <t>68</t>
  </si>
  <si>
    <t>713111111</t>
  </si>
  <si>
    <t>Montáž tepelné izolace stropů rohožemi, pásy, dílci, deskami, bloky (izolační materiál ve specifikaci) vrchem bez překrytí lepenkou kladenými volně</t>
  </si>
  <si>
    <t>16</t>
  </si>
  <si>
    <t>708931737</t>
  </si>
  <si>
    <t>https://podminky.urs.cz/item/CS_URS_2025_01/713111111</t>
  </si>
  <si>
    <t>69</t>
  </si>
  <si>
    <t>M</t>
  </si>
  <si>
    <t>63152133</t>
  </si>
  <si>
    <t>pás tepelně izolační univerzální λ=0,034-0,035 tl 100mm</t>
  </si>
  <si>
    <t>32</t>
  </si>
  <si>
    <t>341118158</t>
  </si>
  <si>
    <t>160*1,05 'Přepočtené koeficientem množství</t>
  </si>
  <si>
    <t>70</t>
  </si>
  <si>
    <t>28329266</t>
  </si>
  <si>
    <t>Ochranná difúzně propustná fólie lehkého typu tl. 0,45 mm</t>
  </si>
  <si>
    <t>-1725550094</t>
  </si>
  <si>
    <t>71</t>
  </si>
  <si>
    <t>713191133</t>
  </si>
  <si>
    <t xml:space="preserve">Montáž ochranná difúzně propustná fólie lehkého typu - doplňky a konstrukční součásti podlah, stropů vrchem nebo střech překrytí fólií položenou volně s přelepením spojů_x000D_
</t>
  </si>
  <si>
    <t>1689682954</t>
  </si>
  <si>
    <t>https://podminky.urs.cz/item/CS_URS_2025_01/713191133</t>
  </si>
  <si>
    <t>72</t>
  </si>
  <si>
    <t>998713121</t>
  </si>
  <si>
    <t>Přesun hmot pro izolace tepelné stanovený z hmotnosti přesunovaného materiálu vodorovná dopravní vzdálenost do 50 m ruční (bez užití mechanizace) v objektech výšky do 6 m</t>
  </si>
  <si>
    <t>T</t>
  </si>
  <si>
    <t>363615043</t>
  </si>
  <si>
    <t>https://podminky.urs.cz/item/CS_URS_2025_01/998713121</t>
  </si>
  <si>
    <t>PSV</t>
  </si>
  <si>
    <t>Práce a dodávky PSV</t>
  </si>
  <si>
    <t>784</t>
  </si>
  <si>
    <t>Dokončovací práce - malby a tapety</t>
  </si>
  <si>
    <t>67</t>
  </si>
  <si>
    <t>784191007</t>
  </si>
  <si>
    <t>Čištění vnitřních ploch podlah po bouracích pracích</t>
  </si>
  <si>
    <t>952338110</t>
  </si>
  <si>
    <t>https://podminky.urs.cz/item/CS_URS_2025_01/784191007</t>
  </si>
  <si>
    <t>6.85+6.38+10.75+5.18+13.97+14.2+12.6+44.42</t>
  </si>
  <si>
    <t>02 - BOURÁNÍ RD</t>
  </si>
  <si>
    <t>766 - Konstrukce truhlářské</t>
  </si>
  <si>
    <t>784 - Dokončovací práce - malby a tapety</t>
  </si>
  <si>
    <t>9 - Ostatní konstrukce a práce, bourání</t>
  </si>
  <si>
    <t>997 - Přesun sutě</t>
  </si>
  <si>
    <t xml:space="preserve">    714 - Akustická a protiotřesová opatření</t>
  </si>
  <si>
    <t xml:space="preserve">    741 - Elektroinstalace - silnoproud</t>
  </si>
  <si>
    <t>86</t>
  </si>
  <si>
    <t>-156361389</t>
  </si>
  <si>
    <t>766</t>
  </si>
  <si>
    <t>Konstrukce truhlářské</t>
  </si>
  <si>
    <t>766421821</t>
  </si>
  <si>
    <t>Demontáž obložení podhledů palubkami</t>
  </si>
  <si>
    <t>-981968732</t>
  </si>
  <si>
    <t>https://podminky.urs.cz/item/CS_URS_2025_01/766421821</t>
  </si>
  <si>
    <t>56</t>
  </si>
  <si>
    <t>766812842R</t>
  </si>
  <si>
    <t>Demontáž kuchyňských linek dřevěných nebo kovových dl 2,5 m vč. spotřebičů</t>
  </si>
  <si>
    <t>R-položka</t>
  </si>
  <si>
    <t>783508736</t>
  </si>
  <si>
    <t>"ostrůvek kuch. linky" 1</t>
  </si>
  <si>
    <t>79</t>
  </si>
  <si>
    <t>Čištění vnitřních ploch hrubý úklid po provedení bouracích prací omytím podlah</t>
  </si>
  <si>
    <t>1907548689</t>
  </si>
  <si>
    <t>9</t>
  </si>
  <si>
    <t>Ostatní konstrukce a práce, bourání</t>
  </si>
  <si>
    <t>941311111</t>
  </si>
  <si>
    <t>Lešení řadové modulové lehké pracovní s podlahami s provozním zatížením tř. 3 do 200 kg/m2 šířky tř. SW06 od 0,6 do 0,9 m výšky do 10 m montáž</t>
  </si>
  <si>
    <t>1845305939</t>
  </si>
  <si>
    <t>https://podminky.urs.cz/item/CS_URS_2025_01/941311111</t>
  </si>
  <si>
    <t>74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</si>
  <si>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</si>
  <si>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</si>
  <si>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-518754900</t>
  </si>
  <si>
    <t>https://podminky.urs.cz/item/CS_URS_2025_01/941311211</t>
  </si>
  <si>
    <t>941311811</t>
  </si>
  <si>
    <t>Lešení řadové modulové lehké pracovní s podlahami s provozním zatížením tř. 3 do 200 kg/m2 šířky tř. SW06 od 0,6 do 0,9 m výšky do 10 m demontáž</t>
  </si>
  <si>
    <t>1509192509</t>
  </si>
  <si>
    <t>https://podminky.urs.cz/item/CS_URS_2025_01/941311811</t>
  </si>
  <si>
    <t>971038621</t>
  </si>
  <si>
    <t>Vybourání otvorů ve zdivu základovém nebo nadzákladovém z cihel, tvárnic, příčkovek dutých tvárnic nebo příčkovek, velikosti plochy do 4 m2, tl. do 100 mm</t>
  </si>
  <si>
    <t>713300616</t>
  </si>
  <si>
    <t>https://podminky.urs.cz/item/CS_URS_2025_01/971038621</t>
  </si>
  <si>
    <t>"dveře do 1.06 + otvor do 1.02" ((0.7*2.02)+(0.3*0.6))</t>
  </si>
  <si>
    <t>"překlad dveře do 1.06 + překlad do 1.02" ((1*0.15)+(0.5*0.15))</t>
  </si>
  <si>
    <t>78</t>
  </si>
  <si>
    <t>977151124</t>
  </si>
  <si>
    <t>Jádrové vrty diamantovými korunkami do stavebních materiálů (železobetonu, betonu, cihel, obkladů, dlažeb, kamene) průměru přes 150 do 180 mm</t>
  </si>
  <si>
    <t>m</t>
  </si>
  <si>
    <t>-413452250</t>
  </si>
  <si>
    <t>https://podminky.urs.cz/item/CS_URS_2025_01/977151124</t>
  </si>
  <si>
    <t>"prty pro rekuperační jednotky" 5</t>
  </si>
  <si>
    <t>997</t>
  </si>
  <si>
    <t>Přesun sutě</t>
  </si>
  <si>
    <t>75</t>
  </si>
  <si>
    <t>997013112</t>
  </si>
  <si>
    <t>Vnitrostaveništní doprava suti a vybouraných hmot vodorovně do 50 m s naložením základní pro budovy a haly výšky přes 6 do 9 m</t>
  </si>
  <si>
    <t>419429410</t>
  </si>
  <si>
    <t>https://podminky.urs.cz/item/CS_URS_2025_01/997013112</t>
  </si>
  <si>
    <t>76</t>
  </si>
  <si>
    <t>997013501</t>
  </si>
  <si>
    <t>Odvoz suti a vybouraných hmot na skládku nebo meziskládku se složením, na vzdálenost do 1 km</t>
  </si>
  <si>
    <t>-811810389</t>
  </si>
  <si>
    <t>https://podminky.urs.cz/item/CS_URS_2025_01/997013501</t>
  </si>
  <si>
    <t>77</t>
  </si>
  <si>
    <t>997013509</t>
  </si>
  <si>
    <t>Odvoz suti a vybouraných hmot na skládku nebo meziskládku se složením, na vzdálenost Příplatek k ceně za každý další započatý 1 km přes 1 km</t>
  </si>
  <si>
    <t>1298258381</t>
  </si>
  <si>
    <t>https://podminky.urs.cz/item/CS_URS_2025_01/997013509</t>
  </si>
  <si>
    <t>1,439*40 'Přepočtené koeficientem množství</t>
  </si>
  <si>
    <t>82</t>
  </si>
  <si>
    <t>997013603</t>
  </si>
  <si>
    <t>Poplatek za uložení stavebního odpadu na skládce (skládkovné) cihelného zatříděného do Katalogu odpadů pod kódem 17 01 02</t>
  </si>
  <si>
    <t>2096073969</t>
  </si>
  <si>
    <t>https://podminky.urs.cz/item/CS_URS_2025_01/997013603</t>
  </si>
  <si>
    <t>83</t>
  </si>
  <si>
    <t>997013811</t>
  </si>
  <si>
    <t>Poplatek za uložení stavebního odpadu na skládce (skládkovné) dřevěného zatříděného do Katalogu odpadů pod kódem 17 02 01</t>
  </si>
  <si>
    <t>1000065524</t>
  </si>
  <si>
    <t>https://podminky.urs.cz/item/CS_URS_2025_01/997013811</t>
  </si>
  <si>
    <t>80</t>
  </si>
  <si>
    <t>997131511</t>
  </si>
  <si>
    <t>Odvoz na skládku demontovaných konstrukcí s naložením na dopravní prostředek a se složením dřevěných do 1 km</t>
  </si>
  <si>
    <t>1788621064</t>
  </si>
  <si>
    <t>https://podminky.urs.cz/item/CS_URS_2025_01/997131511</t>
  </si>
  <si>
    <t>"podbití - podhledy palubky" 0,824</t>
  </si>
  <si>
    <t>81</t>
  </si>
  <si>
    <t>997131519</t>
  </si>
  <si>
    <t>Odvoz na skládku demontovaných konstrukcí s naložením na dopravní prostředek a se složením dřevěných Příplatek k ceně za každý další započatý 1 km přes 1 km</t>
  </si>
  <si>
    <t>1094018505</t>
  </si>
  <si>
    <t>https://podminky.urs.cz/item/CS_URS_2025_01/997131519</t>
  </si>
  <si>
    <t>0,824*40 'Přepočtené koeficientem množství</t>
  </si>
  <si>
    <t>714</t>
  </si>
  <si>
    <t>Akustická a protiotřesová opatření</t>
  </si>
  <si>
    <t>714110801</t>
  </si>
  <si>
    <t>Demontáž akustických obkladů z panelů dřevěných</t>
  </si>
  <si>
    <t>1634190908</t>
  </si>
  <si>
    <t>https://podminky.urs.cz/item/CS_URS_2025_01/714110801</t>
  </si>
  <si>
    <t>"demotáž dřevěných obkladů 1.01" 0,6*2,5</t>
  </si>
  <si>
    <t>741</t>
  </si>
  <si>
    <t>Elektroinstalace - silnoproud</t>
  </si>
  <si>
    <t>85</t>
  </si>
  <si>
    <t>741371811</t>
  </si>
  <si>
    <t>Demontáž svítidel bez zachování funkčnosti (do suti) interiérových modulového systému bodových vestavných</t>
  </si>
  <si>
    <t>-614171280</t>
  </si>
  <si>
    <t>https://podminky.urs.cz/item/CS_URS_2025_01/741371811</t>
  </si>
  <si>
    <t>"chodba - nové suvné dveře" 1</t>
  </si>
  <si>
    <t>84</t>
  </si>
  <si>
    <t>741374911</t>
  </si>
  <si>
    <t>Demontáž svítidel se zachováním funkčnosti exteriérových s integrovaným zdrojem LED vestavných stropních</t>
  </si>
  <si>
    <t>1744030626</t>
  </si>
  <si>
    <t>https://podminky.urs.cz/item/CS_URS_2025_01/741374911</t>
  </si>
  <si>
    <t>"demontáž zapustěných svítidel v podhledu exteriéru" 6</t>
  </si>
  <si>
    <t>07 - DVEŘE RD</t>
  </si>
  <si>
    <t>998 - Přesun hmot</t>
  </si>
  <si>
    <t xml:space="preserve">    767 - Konstrukce zámečnické</t>
  </si>
  <si>
    <t>27</t>
  </si>
  <si>
    <t>766660171</t>
  </si>
  <si>
    <t>Montáž dveřních křídel dřevěných nebo plastových otevíravých do obložkové zárubně povrchově upravených jednokřídlových, šířky do 800 mm</t>
  </si>
  <si>
    <t>-793594714</t>
  </si>
  <si>
    <t>https://podminky.urs.cz/item/CS_URS_2025_01/766660171</t>
  </si>
  <si>
    <t xml:space="preserve"> 1</t>
  </si>
  <si>
    <t>28</t>
  </si>
  <si>
    <t>61162018</t>
  </si>
  <si>
    <t>dveře jednokřídlé voštinové povrch fóliový částečně prosklené 600x1970-2100mm</t>
  </si>
  <si>
    <t>-681725241</t>
  </si>
  <si>
    <t>766682111</t>
  </si>
  <si>
    <t>Montáž zárubní dřevěných nebo plastových obložkových, pro dveře jednokřídlové, tloušťky stěny do 170 mm</t>
  </si>
  <si>
    <t>1665914382</t>
  </si>
  <si>
    <t>https://podminky.urs.cz/item/CS_URS_2025_01/766682111</t>
  </si>
  <si>
    <t>26</t>
  </si>
  <si>
    <t>61182307</t>
  </si>
  <si>
    <t>zárubeň jednokřídlá obložková s laminátovým povrchem tl stěny 60-150mm rozměru 600-1100/1970, 2100mm</t>
  </si>
  <si>
    <t>-1112766414</t>
  </si>
  <si>
    <t>23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</si>
  <si>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</si>
  <si>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</si>
  <si>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229091168</t>
  </si>
  <si>
    <t>https://podminky.urs.cz/item/CS_URS_2025_01/998766121</t>
  </si>
  <si>
    <t>A23</t>
  </si>
  <si>
    <t>1.4</t>
  </si>
  <si>
    <t>137835879</t>
  </si>
  <si>
    <t>A5</t>
  </si>
  <si>
    <t>0.6</t>
  </si>
  <si>
    <t>767</t>
  </si>
  <si>
    <t>Konstrukce zámečnické</t>
  </si>
  <si>
    <t>29</t>
  </si>
  <si>
    <t>767646411</t>
  </si>
  <si>
    <t>Montáž revizních dveří a dvířek hliníkových, ocelových nebo plastových s rámem jednokřídlových, plochy do 0,5 m2</t>
  </si>
  <si>
    <t>273167787</t>
  </si>
  <si>
    <t>https://podminky.urs.cz/item/CS_URS_2025_01/767646411</t>
  </si>
  <si>
    <t>56245705</t>
  </si>
  <si>
    <t>Kovová bílá revizní dvířka - 300 x 600 mm. Univerzální kovová revizní dvířka, fixace pomocí úchytu a magnetu.</t>
  </si>
  <si>
    <t>-738385575</t>
  </si>
  <si>
    <t>04 - STÍNĚNÍ RD</t>
  </si>
  <si>
    <t xml:space="preserve">    786 - Dokončovací práce - čalounické úpravy</t>
  </si>
  <si>
    <t>40461074</t>
  </si>
  <si>
    <t xml:space="preserve">Bez drátový ovladač před okenních žaluzií bez nutnosti zásahu do stěny. Ovládání pěti poháněných koncových výrobků.Základní ovládání pomocí tlačítek Nahoru / My / Dolů. Funkce mezipolohy - uložení často používané polohy koncového výrobku a možnost jejího okamžitého vyvolání jediným stisknutím tlačítka "my“. Je určen pro naklápění lamel žaluzií. _x000D_
Funkce Auto/Manu, Jednosměrný dálkový ovladač._x000D_
</t>
  </si>
  <si>
    <t>790358047</t>
  </si>
  <si>
    <t>40461074R</t>
  </si>
  <si>
    <t>899441077</t>
  </si>
  <si>
    <t>55342560</t>
  </si>
  <si>
    <t>plech krycí Al pro žaluzie Z-90 tl 1,5mm lakovaný včetně bočnic a držáků plochy do 0,5m2</t>
  </si>
  <si>
    <t>345892697</t>
  </si>
  <si>
    <t>10</t>
  </si>
  <si>
    <t>55342563</t>
  </si>
  <si>
    <t>plech krycí Al pro žaluzie Z-90 tl 1,5mm lakovaný včetně bočnic a držáků plochy do 1,0m2 šířky přes 0,9m</t>
  </si>
  <si>
    <t>263805130</t>
  </si>
  <si>
    <t>786</t>
  </si>
  <si>
    <t>Dokončovací práce - čalounické úpravy</t>
  </si>
  <si>
    <t>11</t>
  </si>
  <si>
    <t>55342528</t>
  </si>
  <si>
    <t>žaluzie Z-90 ovládaná základním motorem včetně příslušenství plochy do 3,5m2</t>
  </si>
  <si>
    <t>-1236301963</t>
  </si>
  <si>
    <t>3,14*2 'Přepočtené koeficientem množství</t>
  </si>
  <si>
    <t>55342530</t>
  </si>
  <si>
    <t>žaluzie Z-90 ovládaná základním motorem včetně příslušenství plochy do 5,0m2</t>
  </si>
  <si>
    <t>854075820</t>
  </si>
  <si>
    <t>4,86*4 'Přepočtené koeficientem množství</t>
  </si>
  <si>
    <t>13</t>
  </si>
  <si>
    <t>55342529</t>
  </si>
  <si>
    <t>žaluzie Z-90 ovládaná základním motorem včetně příslušenství plochy do 4,0m2</t>
  </si>
  <si>
    <t>1992962517</t>
  </si>
  <si>
    <t>3,65*3 'Přepočtené koeficientem množství</t>
  </si>
  <si>
    <t>14</t>
  </si>
  <si>
    <t>786623021</t>
  </si>
  <si>
    <t>Montáž fasádních žaluzií před okenní nebo dveřní otvor ovládaných motorem, včetně krycího plechu a vodících profilů, plochy do 4 m2</t>
  </si>
  <si>
    <t>913943796</t>
  </si>
  <si>
    <t>https://podminky.urs.cz/item/CS_URS_2025_01/786623021</t>
  </si>
  <si>
    <t>15</t>
  </si>
  <si>
    <t>786623023</t>
  </si>
  <si>
    <t>Montáž fasádních žaluzií před okenní nebo dveřní otvor ovládaných motorem, včetně krycího plechu a vodících profilů, plochy přes 4 do 6 m2</t>
  </si>
  <si>
    <t>867807649</t>
  </si>
  <si>
    <t>https://podminky.urs.cz/item/CS_URS_2025_01/786623023</t>
  </si>
  <si>
    <t>998786111</t>
  </si>
  <si>
    <t>Přesun hmot pro stínění a čalounické úpravy stanovený z hmotnosti přesunovaného materiálu vodorovná dopravní vzdálenost do 50 m s omezením mechanizace v objektech výšky (hloubky) do 6 m</t>
  </si>
  <si>
    <t>-935443299</t>
  </si>
  <si>
    <t>https://podminky.urs.cz/item/CS_URS_2025_01/998786111</t>
  </si>
  <si>
    <t>25 - VENKOVNÍ ÚPRAVY RD</t>
  </si>
  <si>
    <t xml:space="preserve">    6 - Úpravy povrchů, podlahy a osazování výplní</t>
  </si>
  <si>
    <t xml:space="preserve">    9 - Ostatní konstrukce a práce, bourání</t>
  </si>
  <si>
    <t>184911311</t>
  </si>
  <si>
    <t>Položení mulčovací textilie proti prorůstání plevelů kolem vysázených rostlin v rovině nebo na svahu do 1:5</t>
  </si>
  <si>
    <t>-1830199514</t>
  </si>
  <si>
    <t>https://podminky.urs.cz/item/CS_URS_2025_01/184911311</t>
  </si>
  <si>
    <t>"okapové chodníky" 11.7+4.5</t>
  </si>
  <si>
    <t>69311012</t>
  </si>
  <si>
    <t>geotextilie tkaná PES 150S/50kN/m</t>
  </si>
  <si>
    <t>-2105390420</t>
  </si>
  <si>
    <t>637111113</t>
  </si>
  <si>
    <t>Okapový chodník z kameniva s udusáním a urovnáním povrchu ze štěrkopísku tl. 200 mm</t>
  </si>
  <si>
    <t>-140569057</t>
  </si>
  <si>
    <t>https://podminky.urs.cz/item/CS_URS_2025_01/637111113</t>
  </si>
  <si>
    <t>637121113</t>
  </si>
  <si>
    <t>Okapový chodník z kameniva s udusáním a urovnáním povrchu z kačírku tl. 200 mm</t>
  </si>
  <si>
    <t>-857684021</t>
  </si>
  <si>
    <t>https://podminky.urs.cz/item/CS_URS_2025_01/637121113</t>
  </si>
  <si>
    <t>916331112</t>
  </si>
  <si>
    <t>Osazení zahradního obrubníku betonového s ložem tl. od 50 do 100 mm z betonu prostého tř. C 16/20 s boční opěrou z betonu prostého tř. C 16/20</t>
  </si>
  <si>
    <t>-445831844</t>
  </si>
  <si>
    <t>https://podminky.urs.cz/item/CS_URS_2025_01/916331112</t>
  </si>
  <si>
    <t>"okapové chodníky" 0.5+9.5+14.5+0.5+8.75+0.5</t>
  </si>
  <si>
    <t>59217001</t>
  </si>
  <si>
    <t>obrubník zahradní betonový 1000x50x250mm</t>
  </si>
  <si>
    <t>-599922107</t>
  </si>
  <si>
    <t>998223011</t>
  </si>
  <si>
    <t>Přesun hmot pro pozemní komunikace dopravní vzdálenost do 200 m jakékoliv délky objektu</t>
  </si>
  <si>
    <t>-130021565</t>
  </si>
  <si>
    <t>https://podminky.urs.cz/item/CS_URS_2025_01/998223011</t>
  </si>
  <si>
    <t>06 - FASÁDA, PODBITÍ, DOPLŇKY A DOKONČOVACÍ PRÁCE RD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</si>
  <si>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</si>
  <si>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</si>
  <si>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</si>
  <si>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</si>
  <si>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</si>
  <si>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1119057120</t>
  </si>
  <si>
    <t>"lešení podbití RD" 75</t>
  </si>
  <si>
    <t>42944175</t>
  </si>
  <si>
    <t>jednotka VZT nástěnná lokální s rekuperací tepla a vlhkosti s ovládací jednotkou venkovní kryt bílý hliník do 60m3/hod</t>
  </si>
  <si>
    <t>777482679</t>
  </si>
  <si>
    <t>"lokální rekuperační jednotky - 1.10, 1.09, 1.08, 1.07" 5</t>
  </si>
  <si>
    <t>24</t>
  </si>
  <si>
    <t>59224571</t>
  </si>
  <si>
    <t>deska zákrytová vodoměrné šachty s otvorem DN600 120x90x20cm pojížděné D400</t>
  </si>
  <si>
    <t>1153121239</t>
  </si>
  <si>
    <t>20</t>
  </si>
  <si>
    <t>209690987</t>
  </si>
  <si>
    <t>"lešení podbití RD - počítáno 10 dní" 75*10</t>
  </si>
  <si>
    <t>750*10 'Přepočtené koeficientem množství</t>
  </si>
  <si>
    <t>637322948</t>
  </si>
  <si>
    <t>711</t>
  </si>
  <si>
    <t>Izolace proti vodě, vlhkosti a plynům</t>
  </si>
  <si>
    <t>711161384.TSS</t>
  </si>
  <si>
    <t xml:space="preserve">Izolace proti zemní vlhkosti nopovou fólií ukončení provětrávací lištou </t>
  </si>
  <si>
    <t>1709614099</t>
  </si>
  <si>
    <t>"rodinný dům - ukončení nopové fólie" 9+14.1+2.9+4.5</t>
  </si>
  <si>
    <t>31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</si>
  <si>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</si>
  <si>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</si>
  <si>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-1026348304</t>
  </si>
  <si>
    <t>https://podminky.urs.cz/item/CS_URS_2025_01/998711111</t>
  </si>
  <si>
    <t>762</t>
  </si>
  <si>
    <t>Konstrukce tesařské</t>
  </si>
  <si>
    <t>762342216</t>
  </si>
  <si>
    <t>Montáž laťování střech jednoduchých sklonu do 60° při osové vzdálenosti latí přes 360 do 600 mm</t>
  </si>
  <si>
    <t>1976162403</t>
  </si>
  <si>
    <t>https://podminky.urs.cz/item/CS_URS_2025_01/762342216</t>
  </si>
  <si>
    <t>60514106</t>
  </si>
  <si>
    <t>řezivo jehličnaté lať pevnostní třída S10-13 průřez 40x60mm</t>
  </si>
  <si>
    <t>-944512181</t>
  </si>
  <si>
    <t>"podbití - laťování pro montáž palubek, značeno P" 1,858*1,15</t>
  </si>
  <si>
    <t>762841310</t>
  </si>
  <si>
    <t>Montáž podbíjení stropů a střech vodorovných z hoblovaných prken z palubek</t>
  </si>
  <si>
    <t>-1228206017</t>
  </si>
  <si>
    <t>https://podminky.urs.cz/item/CS_URS_2025_01/762841310</t>
  </si>
  <si>
    <t>"podbití - palubky exteriérové, značeno P" 75</t>
  </si>
  <si>
    <t>61191173</t>
  </si>
  <si>
    <t>palubky obkladové smrk profil klasický 19x121mm jakost A/B</t>
  </si>
  <si>
    <t>-1377279451</t>
  </si>
  <si>
    <t xml:space="preserve">"podbití - palubky exteriérové, značeno P" 75*1,15 </t>
  </si>
  <si>
    <t>762895000</t>
  </si>
  <si>
    <t>Spojovací prostředky záklopu stropů, stropnic, podbíjení hřebíky, svorníky</t>
  </si>
  <si>
    <t>536614111</t>
  </si>
  <si>
    <t>https://podminky.urs.cz/item/CS_URS_2025_01/762895000</t>
  </si>
  <si>
    <t>60516101</t>
  </si>
  <si>
    <t>řezivo smrkové sušené tl 60mm</t>
  </si>
  <si>
    <t>754105002</t>
  </si>
  <si>
    <t>"fošny konstrukční pro montáž podhledu podbití, označení F.01" 0,007*47</t>
  </si>
  <si>
    <t>"označení F.02" 0,535*1</t>
  </si>
  <si>
    <t>"označení F.03" 0,011*5</t>
  </si>
  <si>
    <t>"označení F.04" 0,019*3</t>
  </si>
  <si>
    <t>"označení F.05" 0,031*3</t>
  </si>
  <si>
    <t>"označení F.06" 0,028*1</t>
  </si>
  <si>
    <t>"označení F.07" 0,002*1</t>
  </si>
  <si>
    <t>59660027</t>
  </si>
  <si>
    <t>pás Al okapní ochranný a větrací šířky 100mm</t>
  </si>
  <si>
    <t>949099735</t>
  </si>
  <si>
    <t>"označení VP.01"63,7</t>
  </si>
  <si>
    <t>18</t>
  </si>
  <si>
    <t>998762111</t>
  </si>
  <si>
    <t>Přesun hmot pro konstrukce tesařské stanovený z hmotnosti přesunovaného materiálu vodorovná dopravní vzdálenost do 50 m s omezením mechanizace v objektech výšky do 6 m</t>
  </si>
  <si>
    <t>-431268846</t>
  </si>
  <si>
    <t>https://podminky.urs.cz/item/CS_URS_2025_01/998762111</t>
  </si>
  <si>
    <t>765</t>
  </si>
  <si>
    <t>Krytina skládaná</t>
  </si>
  <si>
    <t>765111201</t>
  </si>
  <si>
    <t>Montáž okapní větrací pás</t>
  </si>
  <si>
    <t>-542584495</t>
  </si>
  <si>
    <t>https://podminky.urs.cz/item/CS_URS_2025_01/765111201</t>
  </si>
  <si>
    <t>"označení VP.01" 63,7</t>
  </si>
  <si>
    <t>19</t>
  </si>
  <si>
    <t>998765111</t>
  </si>
  <si>
    <t>Přesun hmot pro krytiny skládané stanovený z hmotnosti přesunovaného materiálu vodorovná dopravní vzdálenost do 50 m s omezením mechanizace na objektech výšky do 6 m</t>
  </si>
  <si>
    <t>714368016</t>
  </si>
  <si>
    <t>https://podminky.urs.cz/item/CS_URS_2025_01/998765111</t>
  </si>
  <si>
    <t>22</t>
  </si>
  <si>
    <t>766821111R</t>
  </si>
  <si>
    <t>Montáž posunutého ostrůvku + rozšíření, včetně materiálu</t>
  </si>
  <si>
    <t>-1337272643</t>
  </si>
  <si>
    <t>"montáž posunutého ostrůvku + rozšíření" 1</t>
  </si>
  <si>
    <t>783</t>
  </si>
  <si>
    <t>Dokončovací práce - nátěry</t>
  </si>
  <si>
    <t>783201401</t>
  </si>
  <si>
    <t>Příprava podkladu tesařských konstrukcí před provedením nátěru ometení</t>
  </si>
  <si>
    <t>34096545</t>
  </si>
  <si>
    <t>https://podminky.urs.cz/item/CS_URS_2025_01/783201401</t>
  </si>
  <si>
    <t>"palubkový podhled-řezivo" 86,25+30</t>
  </si>
  <si>
    <t>783213021</t>
  </si>
  <si>
    <t>Preventivní napouštěcí nátěr tesařských prvků proti dřevokazným houbám, hmyzu a plísním nezabudovaných do konstrukce dvojnásobný syntetický</t>
  </si>
  <si>
    <t>-1481777248</t>
  </si>
  <si>
    <t>https://podminky.urs.cz/item/CS_URS_2025_01/783213021</t>
  </si>
  <si>
    <t>783213121</t>
  </si>
  <si>
    <t>Preventivní napouštěcí nátěr tesařských prvků proti dřevokazným houbám, hmyzu a plísním zabudovaných do konstrukce dvojnásobný syntetický</t>
  </si>
  <si>
    <t>871734192</t>
  </si>
  <si>
    <t>https://podminky.urs.cz/item/CS_URS_2025_01/783213121</t>
  </si>
  <si>
    <t>17</t>
  </si>
  <si>
    <t>783218111</t>
  </si>
  <si>
    <t>Lazurovací nátěr tesařských konstrukcí dvojnásobný syntetický</t>
  </si>
  <si>
    <t>-180107357</t>
  </si>
  <si>
    <t>https://podminky.urs.cz/item/CS_URS_2025_01/783218111</t>
  </si>
  <si>
    <t>784111001</t>
  </si>
  <si>
    <t>Oprášení (ometení) podkladu v místnostech výšky do 3,80 m</t>
  </si>
  <si>
    <t>1181860414</t>
  </si>
  <si>
    <t>https://podminky.urs.cz/item/CS_URS_2025_01/784111001</t>
  </si>
  <si>
    <t>784171101</t>
  </si>
  <si>
    <t>Zakrytí nemalovaných ploch (materiál ve specifikaci) včetně pozdějšího odkrytí podlah</t>
  </si>
  <si>
    <t>-530121144</t>
  </si>
  <si>
    <t>https://podminky.urs.cz/item/CS_URS_2025_01/784171101</t>
  </si>
  <si>
    <t>"podlahové plochy místností s doplnění rekuperace" 44,62+12,6+14,2+13,97</t>
  </si>
  <si>
    <t>58124842</t>
  </si>
  <si>
    <t>fólie pro malířské potřeby zakrývací tl 7µ 4x5m</t>
  </si>
  <si>
    <t>-763784999</t>
  </si>
  <si>
    <t>"zakrytí oken před montáží a výmalbou" ((2,5*1,35)*2)+(1,75*2,22)+(3,8*2,22)+((2*2,22)*2)+((2*1,35)*2)</t>
  </si>
  <si>
    <t>118,741*1,05 'Přepočtené koeficientem množství</t>
  </si>
  <si>
    <t>784171111</t>
  </si>
  <si>
    <t>Zakrytí nemalovaných ploch (materiál ve specifikaci) včetně pozdějšího odkrytí svislých ploch např. stěn, oken, dveří v místnostech výšky do 3,80</t>
  </si>
  <si>
    <t>-870845710</t>
  </si>
  <si>
    <t>https://podminky.urs.cz/item/CS_URS_2025_01/784171111</t>
  </si>
  <si>
    <t>784181101</t>
  </si>
  <si>
    <t>Penetrace podkladu jednonásobná základní akrylátová bezbarvá v místnostech výšky do 3,80 m</t>
  </si>
  <si>
    <t>-1871002331</t>
  </si>
  <si>
    <t>https://podminky.urs.cz/item/CS_URS_2025_01/784181101</t>
  </si>
  <si>
    <t>784191003</t>
  </si>
  <si>
    <t>Čištění vnitřních ploch hrubý úklid po provedení malířských prací omytím oken dvojitých nebo zdvojených</t>
  </si>
  <si>
    <t>-749521675</t>
  </si>
  <si>
    <t>https://podminky.urs.cz/item/CS_URS_2025_01/784191003</t>
  </si>
  <si>
    <t>"umytí oken po montážích" ((2,5*1,35)*2)+(1,75*2,22)+(3,8*2,22)+((2*2,22)*2)+((2*1,35)*2)</t>
  </si>
  <si>
    <t>784221101</t>
  </si>
  <si>
    <t>Malby z malířských směsí otěruvzdorných za sucha dvojnásobné, bílé za sucha otěruvzdorné dobře v místnostech výšky do 3,80 m</t>
  </si>
  <si>
    <t>-378189019</t>
  </si>
  <si>
    <t>https://podminky.urs.cz/item/CS_URS_2025_01/784221101</t>
  </si>
  <si>
    <t>30 - OPLOCENÍ</t>
  </si>
  <si>
    <t xml:space="preserve">    3 - Svislé a kompletní konstrukce</t>
  </si>
  <si>
    <t xml:space="preserve">    764 - Konstrukce klempířské</t>
  </si>
  <si>
    <t>348101120</t>
  </si>
  <si>
    <t>Osazení vrat nebo vrátek k oplocení na sloupky zděné nebo betonové, plochy jednotlivě přes 2 do 4 m2</t>
  </si>
  <si>
    <t>-2005804612</t>
  </si>
  <si>
    <t>https://podminky.urs.cz/item/CS_URS_2025_01/348101120</t>
  </si>
  <si>
    <t>"osazení stávající branky do oplocení" 1+1</t>
  </si>
  <si>
    <t>348181116</t>
  </si>
  <si>
    <t>Montáž oplocení z dílců dřevěných na předem osazené sloupky, výšky přes 1,5 do 2,0 m</t>
  </si>
  <si>
    <t>-502588687</t>
  </si>
  <si>
    <t>https://podminky.urs.cz/item/CS_URS_2025_01/348181116</t>
  </si>
  <si>
    <t>348181119</t>
  </si>
  <si>
    <t>Montáž oplocení z dílců dřevěných na předem osazené sloupky, výšky přes 2,0 do 2,5 m</t>
  </si>
  <si>
    <t>136662260</t>
  </si>
  <si>
    <t>https://podminky.urs.cz/item/CS_URS_2025_01/348181119</t>
  </si>
  <si>
    <t>348181120</t>
  </si>
  <si>
    <t>Montáž oplocení z dílců dřevěných na předem osazené sloupky, výšky přes 2,5 m</t>
  </si>
  <si>
    <t>457586113</t>
  </si>
  <si>
    <t>https://podminky.urs.cz/item/CS_URS_2025_01/348181120</t>
  </si>
  <si>
    <t>622142001</t>
  </si>
  <si>
    <t>Pletivo vnějších ploch v ploše nebo pruzích, na plném podkladu sklovláknité vtlačené do tmelu stěn</t>
  </si>
  <si>
    <t>2010571923</t>
  </si>
  <si>
    <t>https://podminky.urs.cz/item/CS_URS_2025_01/622142001</t>
  </si>
  <si>
    <t>"pod marmolit strana oplocení ke komunikaci" 24,8*1,15</t>
  </si>
  <si>
    <t>"pod marmolit strana oplocení k trávníku" 22,1*1,15</t>
  </si>
  <si>
    <t>622143003</t>
  </si>
  <si>
    <t>Montáž omítkových profilů plastových, pozinkovaných nebo dřevěných upevněných vtlačením do podkladní vrstvy nebo přibitím rohových s tkaninou</t>
  </si>
  <si>
    <t>1791468917</t>
  </si>
  <si>
    <t>https://podminky.urs.cz/item/CS_URS_2025_01/622143003</t>
  </si>
  <si>
    <t>(0,7*8)*1,1</t>
  </si>
  <si>
    <t>(0,7*28)*1,1</t>
  </si>
  <si>
    <t>(1,76*2)*1,1</t>
  </si>
  <si>
    <t>(1,32*4)*1,1</t>
  </si>
  <si>
    <t>(1,2*5)*1,1</t>
  </si>
  <si>
    <t>55343025</t>
  </si>
  <si>
    <t>profil rohový Pz+PVC pro vnější omítky tl 7mm</t>
  </si>
  <si>
    <t>-1105019489</t>
  </si>
  <si>
    <t>44*1,05 'Přepočtené koeficientem množství</t>
  </si>
  <si>
    <t>622151001.WBR.001</t>
  </si>
  <si>
    <t>Penetrační nátěr podklad UNI vnějších pastovitých tenkovrstvých omítek stěn</t>
  </si>
  <si>
    <t>1418944893</t>
  </si>
  <si>
    <t>"marmolit strana oplocení k trávníku" 22,1*1,15</t>
  </si>
  <si>
    <t>"marmolit strana oplocení ke komunikaci" 24,8*1,15</t>
  </si>
  <si>
    <t>24551018</t>
  </si>
  <si>
    <t xml:space="preserve">stěrka hydroizolační polyuretanová dvousložková </t>
  </si>
  <si>
    <t>kg</t>
  </si>
  <si>
    <t>842804304</t>
  </si>
  <si>
    <t>"marmolit strana oplocení ke komunikaci" 24,8*1,5</t>
  </si>
  <si>
    <t>"marmolit strana oplocení k trávníku" 22,1*1,5</t>
  </si>
  <si>
    <t>58585114</t>
  </si>
  <si>
    <t>adhezní můstek pro nenasákavé podklady</t>
  </si>
  <si>
    <t>-1901525022</t>
  </si>
  <si>
    <t>"pod marmolit strana oplocení ke komunikaci" 24,8*1,5</t>
  </si>
  <si>
    <t>622511102.WBR.001</t>
  </si>
  <si>
    <t>Tenkovrstvá akrylátová omítka marmolit jemnozrnný vnějších stěn</t>
  </si>
  <si>
    <t>-66157759</t>
  </si>
  <si>
    <t>632481215</t>
  </si>
  <si>
    <t>Separační vrstva k oddělení podlahových vrstev z geotextilie</t>
  </si>
  <si>
    <t>-566469847</t>
  </si>
  <si>
    <t>https://podminky.urs.cz/item/CS_URS_2025_01/632481215</t>
  </si>
  <si>
    <t>"Geotextilie pod oplechování zídky oplocení" 5,62*1,15</t>
  </si>
  <si>
    <t>711161384</t>
  </si>
  <si>
    <t>Izolace proti zemní vlhkosti a beztlakové vodě nopovými fóliemi ostatní ukončení izolace provětrávací lištou</t>
  </si>
  <si>
    <t>-1832208693</t>
  </si>
  <si>
    <t>https://podminky.urs.cz/item/CS_URS_2025_01/711161384</t>
  </si>
  <si>
    <t>"DOPLNĚNÍ UKONČOVACÍ LIŠTY NOPOVÉ FÓLIE" 22</t>
  </si>
  <si>
    <t>711191011</t>
  </si>
  <si>
    <t>Provedení nátěru adhezního můstku na ploše svislé S</t>
  </si>
  <si>
    <t>-1137522124</t>
  </si>
  <si>
    <t>https://podminky.urs.cz/item/CS_URS_2025_01/711191011</t>
  </si>
  <si>
    <t>998711101</t>
  </si>
  <si>
    <t>Přesun hmot pro izolace proti vodě, vlhkosti a plynům stanovený z hmotnosti přesunovaného materiálu vodorovná dopravní vzdálenost do 50 m základní v objektech výšky do 6 m</t>
  </si>
  <si>
    <t>-1765997921</t>
  </si>
  <si>
    <t>https://podminky.urs.cz/item/CS_URS_2025_01/998711101</t>
  </si>
  <si>
    <t>764</t>
  </si>
  <si>
    <t>Konstrukce klempířské</t>
  </si>
  <si>
    <t>764011614</t>
  </si>
  <si>
    <t>Podkladní plech z pozinkovaného plechu s povrchovou úpravou rš 330 mm</t>
  </si>
  <si>
    <t>139141652</t>
  </si>
  <si>
    <t>https://podminky.urs.cz/item/CS_URS_2025_01/764011614</t>
  </si>
  <si>
    <t>"oplechování zídky pro plotovou výplň" (1,15+0,5+1,1+1,87+0,5+1,87+0,5+1,02+2,930+0,56+2,5+0,5+2,5+0,67+1,86+0,5+1,85+0,5+1,63+0,5+1,63+0,5)*1,15</t>
  </si>
  <si>
    <t>998764101</t>
  </si>
  <si>
    <t>Přesun hmot pro konstrukce klempířské stanovený z hmotnosti přesunovaného materiálu vodorovná dopravní vzdálenost do 50 m základní v objektech výšky do 6 m</t>
  </si>
  <si>
    <t>923061343</t>
  </si>
  <si>
    <t>https://podminky.urs.cz/item/CS_URS_2025_01/998764101</t>
  </si>
  <si>
    <t>61223271</t>
  </si>
  <si>
    <t>hranol konstrukční KVH průřezu 60x120mm pohledový</t>
  </si>
  <si>
    <t>-853112928</t>
  </si>
  <si>
    <t>"konstrukční hranoly výplně oplocení" (0,054+0,042+0,072+0,054+0,046)*1,15</t>
  </si>
  <si>
    <t>764204105</t>
  </si>
  <si>
    <t>Montáž oplechování horních ploch zdí a nadezdívek (atik) rozvinuté šířky do 400 mm</t>
  </si>
  <si>
    <t>-998955430</t>
  </si>
  <si>
    <t>https://podminky.urs.cz/item/CS_URS_2025_01/764204105</t>
  </si>
  <si>
    <t>58932941</t>
  </si>
  <si>
    <t>beton C 25/30 XF2-3 kamenivo frakce 0/16</t>
  </si>
  <si>
    <t>-200953161</t>
  </si>
  <si>
    <t>"vyrovnání betonový úmaz do spádu" 0,5*1,15</t>
  </si>
  <si>
    <t>61231021</t>
  </si>
  <si>
    <t>plotovka dřevěná rovná tl 18 mm š 95mm</t>
  </si>
  <si>
    <t>-23736796</t>
  </si>
  <si>
    <t>"plotovka" ((0,095*0,6)*121)*1,15</t>
  </si>
  <si>
    <t>"plotovka" ((0,095*0,66)*3)*1,15</t>
  </si>
  <si>
    <t>24633002</t>
  </si>
  <si>
    <t>tmel PUR odolný vůči povětrnostním vlivům a UV záření šedý</t>
  </si>
  <si>
    <t>litr</t>
  </si>
  <si>
    <t>-310786380</t>
  </si>
  <si>
    <t>"oplechování zídky pro plotovou výplň" ((1,15+0,5+1,1+1,87+0,5+1,87+0,5+1,02+2,930+0,56+2,5+0,5+2,5+0,67+1,86+0,5+1,85+0,5+1,63+0,5+1,63+0,5)*1,15)</t>
  </si>
  <si>
    <t>998766101</t>
  </si>
  <si>
    <t>Přesun hmot pro konstrukce truhlářské stanovený z hmotnosti přesunovaného materiálu vodorovná dopravní vzdálenost do 50 m základní v objektech výšky do 6 m</t>
  </si>
  <si>
    <t>476148854</t>
  </si>
  <si>
    <t>https://podminky.urs.cz/item/CS_URS_2025_01/998766101</t>
  </si>
  <si>
    <t>-1098779898</t>
  </si>
  <si>
    <t>"plotovka" ((((0,095+0,018)*0,66)*2)*3)*1,15</t>
  </si>
  <si>
    <t>"plotovka" ((((0,095+0,018)*0,66)*2)*121)*1,15</t>
  </si>
  <si>
    <t>"konstrukční hranoly výplně oplocení"((((0,06+0,12)*1,87)*4))*1,15</t>
  </si>
  <si>
    <t>"konstrukční hranoly výplně oplocení"((((0,06+0,12)*2,93)*4))*1,15</t>
  </si>
  <si>
    <t>"konstrukční hranoly výplně oplocení"((((0,06+0,12)*2,50)*4))*1,15</t>
  </si>
  <si>
    <t>"konstrukční hranoly výplně oplocení"((((0,06+0,12)*1,85)*4))*1,15</t>
  </si>
  <si>
    <t>"konstrukční hranoly výplně oplocení"((((0,06+0,12)*1,63)*4))*1,15</t>
  </si>
  <si>
    <t>783213011</t>
  </si>
  <si>
    <t>Preventivní napouštěcí nátěr tesařských prvků proti dřevokazným houbám, hmyzu a plísním nezabudovaných do konstrukce jednonásobný syntetický</t>
  </si>
  <si>
    <t>1964743499</t>
  </si>
  <si>
    <t>https://podminky.urs.cz/item/CS_URS_2025_01/783213011</t>
  </si>
  <si>
    <t>783218101</t>
  </si>
  <si>
    <t>Lazurovací nátěr tesařských konstrukcí jednonásobný syntetický</t>
  </si>
  <si>
    <t>-435178681</t>
  </si>
  <si>
    <t>https://podminky.urs.cz/item/CS_URS_2025_01/783218101</t>
  </si>
  <si>
    <t>"plotovka - nátěr 2x" ((((0,095+0,018)*0,66)*2)*3)*1,15</t>
  </si>
  <si>
    <t>"plotovka - nátěr 2x" ((((0,095+0,018)*0,66)*2)*121)*1,15</t>
  </si>
  <si>
    <t>"konstrukční hranoly výplně oplocení - nátěr 2x"((((0,06+0,12)*1,87)*4))*1,15</t>
  </si>
  <si>
    <t>"konstrukční hranoly výplně oplocení - nátěr 2x"((((0,06+0,12)*2,93)*4))*1,15</t>
  </si>
  <si>
    <t>"konstrukční hranoly výplně oplocení - nátěr 2x"((((0,06+0,12)*2,50)*4))*1,15</t>
  </si>
  <si>
    <t>"konstrukční hranoly výplně oplocení - nátěr 2x"((((0,06+0,12)*1,85)*4))*1,15</t>
  </si>
  <si>
    <t>"konstrukční hranoly výplně oplocení - nátěr 2x"((((0,06+0,12)*1,63)*4))*1,15</t>
  </si>
  <si>
    <t>30,197*2 'Přepočtené koeficientem množství</t>
  </si>
  <si>
    <t>783801401</t>
  </si>
  <si>
    <t>Příprava podkladu omítek před provedením nátěru ometení</t>
  </si>
  <si>
    <t>1927426573</t>
  </si>
  <si>
    <t>https://podminky.urs.cz/item/CS_URS_2025_01/783801401</t>
  </si>
  <si>
    <t>A3</t>
  </si>
  <si>
    <t>90 - VON</t>
  </si>
  <si>
    <t>VRN1 - Průzkumné, geodetické a projektové práce</t>
  </si>
  <si>
    <t>VRN3 - Zařízení staveniště</t>
  </si>
  <si>
    <t>VRN5 - Finanční náklady</t>
  </si>
  <si>
    <t>VRN1</t>
  </si>
  <si>
    <t>Průzkumné, geodetické a projektové práce</t>
  </si>
  <si>
    <t>011514000</t>
  </si>
  <si>
    <t>Stavebně-technický průzkum</t>
  </si>
  <si>
    <t>KPL</t>
  </si>
  <si>
    <t>CS ÚRS 2024 02</t>
  </si>
  <si>
    <t>-1350313851</t>
  </si>
  <si>
    <t>https://podminky.urs.cz/item/CS_URS_2024_02/011514000</t>
  </si>
  <si>
    <t>A1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</si>
  <si>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</si>
  <si>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</si>
  <si>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</si>
  <si>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-1482526712</t>
  </si>
  <si>
    <t>https://podminky.urs.cz/item/CS_URS_2025_01/013254000</t>
  </si>
  <si>
    <t>A2</t>
  </si>
  <si>
    <t>"4x tištěné paré, 2x elektronická verze (CD apod.)"  1</t>
  </si>
  <si>
    <t>VRN3</t>
  </si>
  <si>
    <t>Zařízení staveniště</t>
  </si>
  <si>
    <t>032002000</t>
  </si>
  <si>
    <t>Vybavení staveniště</t>
  </si>
  <si>
    <t>-907043917</t>
  </si>
  <si>
    <t>https://podminky.urs.cz/item/CS_URS_2025_01/032002000</t>
  </si>
  <si>
    <t>"buňky, chemické WC, přívod energií, vody, pravidelný úklid staveniště, montáž A3 provoz staveniště apod."  1</t>
  </si>
  <si>
    <t>039002000</t>
  </si>
  <si>
    <t>Zrušení zařízení staveniště</t>
  </si>
  <si>
    <t>-1017611439</t>
  </si>
  <si>
    <t>https://podminky.urs.cz/item/CS_URS_2025_01/039002000</t>
  </si>
  <si>
    <t>A4</t>
  </si>
  <si>
    <t>784191010R</t>
  </si>
  <si>
    <t>Čištění vnějších ploch při provádění stavebních a montážních prací (každodenní úklid), závěrečný úklid po stavebních a montážních prací - veřejné komunikace, prostor stavby uvnitř i vně objektu</t>
  </si>
  <si>
    <t>-977118085</t>
  </si>
  <si>
    <t>VRN5</t>
  </si>
  <si>
    <t>Finanční náklady</t>
  </si>
  <si>
    <t>051303000</t>
  </si>
  <si>
    <t>Pojištění ostatní</t>
  </si>
  <si>
    <t>-1869125880</t>
  </si>
  <si>
    <t>https://podminky.urs.cz/item/CS_URS_2025_01/051303000</t>
  </si>
  <si>
    <t>A6</t>
  </si>
  <si>
    <t>"náklady spojené s pojištěním odpovědnosti za škodu, jak je uvedeno v návrhu smlouvy o dílo"  1</t>
  </si>
  <si>
    <t>056002002R</t>
  </si>
  <si>
    <t>Bankovní záruka po dobu záruční doby</t>
  </si>
  <si>
    <t>297717417</t>
  </si>
  <si>
    <t>A7</t>
  </si>
  <si>
    <t>"náklady spojené se zřízením bankovní záruky po dobu záruční doby, jak je uvedeno v návrhu smlouvy o dílo"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</si>
</sst>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032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4_02/011514000" TargetMode="External"/><Relationship Id="rId6" Type="http://schemas.openxmlformats.org/officeDocument/2006/relationships/drawing" Target="../drawings/drawing10.xml"/><Relationship Id="rId5" Type="http://schemas.openxmlformats.org/officeDocument/2006/relationships/hyperlink" Target="https://podminky.urs.cz/item/CS_URS_2025_01/051303000" TargetMode="External"/><Relationship Id="rId4" Type="http://schemas.openxmlformats.org/officeDocument/2006/relationships/hyperlink" Target="https://podminky.urs.cz/item/CS_URS_2025_01/03900200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162211321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121112006" TargetMode="External"/><Relationship Id="rId1" Type="http://schemas.openxmlformats.org/officeDocument/2006/relationships/hyperlink" Target="https://podminky.urs.cz/item/CS_URS_2025_01/111111101" TargetMode="External"/><Relationship Id="rId6" Type="http://schemas.openxmlformats.org/officeDocument/2006/relationships/hyperlink" Target="https://podminky.urs.cz/item/CS_URS_2025_01/181911101" TargetMode="External"/><Relationship Id="rId5" Type="http://schemas.openxmlformats.org/officeDocument/2006/relationships/hyperlink" Target="https://podminky.urs.cz/item/CS_URS_2025_01/181311105" TargetMode="External"/><Relationship Id="rId4" Type="http://schemas.openxmlformats.org/officeDocument/2006/relationships/hyperlink" Target="https://podminky.urs.cz/item/CS_URS_2025_01/16221132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713121" TargetMode="External"/><Relationship Id="rId3" Type="http://schemas.openxmlformats.org/officeDocument/2006/relationships/hyperlink" Target="https://podminky.urs.cz/item/CS_URS_2025_01/612325301" TargetMode="External"/><Relationship Id="rId7" Type="http://schemas.openxmlformats.org/officeDocument/2006/relationships/hyperlink" Target="https://podminky.urs.cz/item/CS_URS_2025_01/713191133" TargetMode="External"/><Relationship Id="rId2" Type="http://schemas.openxmlformats.org/officeDocument/2006/relationships/hyperlink" Target="https://podminky.urs.cz/item/CS_URS_2025_01/317168011" TargetMode="External"/><Relationship Id="rId1" Type="http://schemas.openxmlformats.org/officeDocument/2006/relationships/hyperlink" Target="https://podminky.urs.cz/item/CS_URS_2025_01/317121101" TargetMode="External"/><Relationship Id="rId6" Type="http://schemas.openxmlformats.org/officeDocument/2006/relationships/hyperlink" Target="https://podminky.urs.cz/item/CS_URS_2025_01/713111111" TargetMode="External"/><Relationship Id="rId5" Type="http://schemas.openxmlformats.org/officeDocument/2006/relationships/hyperlink" Target="https://podminky.urs.cz/item/CS_URS_2025_01/998011008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612325419" TargetMode="External"/><Relationship Id="rId9" Type="http://schemas.openxmlformats.org/officeDocument/2006/relationships/hyperlink" Target="https://podminky.urs.cz/item/CS_URS_2025_01/784191007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77151124" TargetMode="External"/><Relationship Id="rId13" Type="http://schemas.openxmlformats.org/officeDocument/2006/relationships/hyperlink" Target="https://podminky.urs.cz/item/CS_URS_2025_01/997013811" TargetMode="External"/><Relationship Id="rId18" Type="http://schemas.openxmlformats.org/officeDocument/2006/relationships/hyperlink" Target="https://podminky.urs.cz/item/CS_URS_2025_01/741374911" TargetMode="External"/><Relationship Id="rId3" Type="http://schemas.openxmlformats.org/officeDocument/2006/relationships/hyperlink" Target="https://podminky.urs.cz/item/CS_URS_2025_01/784191007" TargetMode="External"/><Relationship Id="rId7" Type="http://schemas.openxmlformats.org/officeDocument/2006/relationships/hyperlink" Target="https://podminky.urs.cz/item/CS_URS_2025_01/971038621" TargetMode="External"/><Relationship Id="rId12" Type="http://schemas.openxmlformats.org/officeDocument/2006/relationships/hyperlink" Target="https://podminky.urs.cz/item/CS_URS_2025_01/997013603" TargetMode="External"/><Relationship Id="rId17" Type="http://schemas.openxmlformats.org/officeDocument/2006/relationships/hyperlink" Target="https://podminky.urs.cz/item/CS_URS_2025_01/741371811" TargetMode="External"/><Relationship Id="rId2" Type="http://schemas.openxmlformats.org/officeDocument/2006/relationships/hyperlink" Target="https://podminky.urs.cz/item/CS_URS_2025_01/766421821" TargetMode="External"/><Relationship Id="rId16" Type="http://schemas.openxmlformats.org/officeDocument/2006/relationships/hyperlink" Target="https://podminky.urs.cz/item/CS_URS_2025_01/714110801" TargetMode="External"/><Relationship Id="rId1" Type="http://schemas.openxmlformats.org/officeDocument/2006/relationships/hyperlink" Target="https://podminky.urs.cz/item/CS_URS_2025_01/998011008" TargetMode="External"/><Relationship Id="rId6" Type="http://schemas.openxmlformats.org/officeDocument/2006/relationships/hyperlink" Target="https://podminky.urs.cz/item/CS_URS_2025_01/941311811" TargetMode="External"/><Relationship Id="rId11" Type="http://schemas.openxmlformats.org/officeDocument/2006/relationships/hyperlink" Target="https://podminky.urs.cz/item/CS_URS_2025_01/997013509" TargetMode="External"/><Relationship Id="rId5" Type="http://schemas.openxmlformats.org/officeDocument/2006/relationships/hyperlink" Target="https://podminky.urs.cz/item/CS_URS_2025_01/941311211" TargetMode="External"/><Relationship Id="rId15" Type="http://schemas.openxmlformats.org/officeDocument/2006/relationships/hyperlink" Target="https://podminky.urs.cz/item/CS_URS_2025_01/997131519" TargetMode="External"/><Relationship Id="rId10" Type="http://schemas.openxmlformats.org/officeDocument/2006/relationships/hyperlink" Target="https://podminky.urs.cz/item/CS_URS_2025_01/997013501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5_01/941311111" TargetMode="External"/><Relationship Id="rId9" Type="http://schemas.openxmlformats.org/officeDocument/2006/relationships/hyperlink" Target="https://podminky.urs.cz/item/CS_URS_2025_01/997013112" TargetMode="External"/><Relationship Id="rId14" Type="http://schemas.openxmlformats.org/officeDocument/2006/relationships/hyperlink" Target="https://podminky.urs.cz/item/CS_URS_2025_01/99713151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98766121" TargetMode="External"/><Relationship Id="rId2" Type="http://schemas.openxmlformats.org/officeDocument/2006/relationships/hyperlink" Target="https://podminky.urs.cz/item/CS_URS_2025_01/766682111" TargetMode="External"/><Relationship Id="rId1" Type="http://schemas.openxmlformats.org/officeDocument/2006/relationships/hyperlink" Target="https://podminky.urs.cz/item/CS_URS_2025_01/766660171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5_01/767646411" TargetMode="External"/><Relationship Id="rId4" Type="http://schemas.openxmlformats.org/officeDocument/2006/relationships/hyperlink" Target="https://podminky.urs.cz/item/CS_URS_2025_01/998011008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98786111" TargetMode="External"/><Relationship Id="rId2" Type="http://schemas.openxmlformats.org/officeDocument/2006/relationships/hyperlink" Target="https://podminky.urs.cz/item/CS_URS_2025_01/786623023" TargetMode="External"/><Relationship Id="rId1" Type="http://schemas.openxmlformats.org/officeDocument/2006/relationships/hyperlink" Target="https://podminky.urs.cz/item/CS_URS_2025_01/786623021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637121113" TargetMode="External"/><Relationship Id="rId2" Type="http://schemas.openxmlformats.org/officeDocument/2006/relationships/hyperlink" Target="https://podminky.urs.cz/item/CS_URS_2025_01/637111113" TargetMode="External"/><Relationship Id="rId1" Type="http://schemas.openxmlformats.org/officeDocument/2006/relationships/hyperlink" Target="https://podminky.urs.cz/item/CS_URS_2025_01/184911311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5_01/998223011" TargetMode="External"/><Relationship Id="rId4" Type="http://schemas.openxmlformats.org/officeDocument/2006/relationships/hyperlink" Target="https://podminky.urs.cz/item/CS_URS_2025_01/91633111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762111" TargetMode="External"/><Relationship Id="rId13" Type="http://schemas.openxmlformats.org/officeDocument/2006/relationships/hyperlink" Target="https://podminky.urs.cz/item/CS_URS_2025_01/783213121" TargetMode="External"/><Relationship Id="rId18" Type="http://schemas.openxmlformats.org/officeDocument/2006/relationships/hyperlink" Target="https://podminky.urs.cz/item/CS_URS_2025_01/784181101" TargetMode="External"/><Relationship Id="rId3" Type="http://schemas.openxmlformats.org/officeDocument/2006/relationships/hyperlink" Target="https://podminky.urs.cz/item/CS_URS_2025_01/941311811" TargetMode="External"/><Relationship Id="rId21" Type="http://schemas.openxmlformats.org/officeDocument/2006/relationships/drawing" Target="../drawings/drawing8.xml"/><Relationship Id="rId7" Type="http://schemas.openxmlformats.org/officeDocument/2006/relationships/hyperlink" Target="https://podminky.urs.cz/item/CS_URS_2025_01/762895000" TargetMode="External"/><Relationship Id="rId12" Type="http://schemas.openxmlformats.org/officeDocument/2006/relationships/hyperlink" Target="https://podminky.urs.cz/item/CS_URS_2025_01/783213021" TargetMode="External"/><Relationship Id="rId17" Type="http://schemas.openxmlformats.org/officeDocument/2006/relationships/hyperlink" Target="https://podminky.urs.cz/item/CS_URS_2025_01/784171111" TargetMode="External"/><Relationship Id="rId2" Type="http://schemas.openxmlformats.org/officeDocument/2006/relationships/hyperlink" Target="https://podminky.urs.cz/item/CS_URS_2025_01/941311211" TargetMode="External"/><Relationship Id="rId16" Type="http://schemas.openxmlformats.org/officeDocument/2006/relationships/hyperlink" Target="https://podminky.urs.cz/item/CS_URS_2025_01/784171101" TargetMode="External"/><Relationship Id="rId20" Type="http://schemas.openxmlformats.org/officeDocument/2006/relationships/hyperlink" Target="https://podminky.urs.cz/item/CS_URS_2025_01/784221101" TargetMode="External"/><Relationship Id="rId1" Type="http://schemas.openxmlformats.org/officeDocument/2006/relationships/hyperlink" Target="https://podminky.urs.cz/item/CS_URS_2025_01/941311111" TargetMode="External"/><Relationship Id="rId6" Type="http://schemas.openxmlformats.org/officeDocument/2006/relationships/hyperlink" Target="https://podminky.urs.cz/item/CS_URS_2025_01/762841310" TargetMode="External"/><Relationship Id="rId11" Type="http://schemas.openxmlformats.org/officeDocument/2006/relationships/hyperlink" Target="https://podminky.urs.cz/item/CS_URS_2025_01/783201401" TargetMode="External"/><Relationship Id="rId5" Type="http://schemas.openxmlformats.org/officeDocument/2006/relationships/hyperlink" Target="https://podminky.urs.cz/item/CS_URS_2025_01/762342216" TargetMode="External"/><Relationship Id="rId15" Type="http://schemas.openxmlformats.org/officeDocument/2006/relationships/hyperlink" Target="https://podminky.urs.cz/item/CS_URS_2025_01/784111001" TargetMode="External"/><Relationship Id="rId10" Type="http://schemas.openxmlformats.org/officeDocument/2006/relationships/hyperlink" Target="https://podminky.urs.cz/item/CS_URS_2025_01/998765111" TargetMode="External"/><Relationship Id="rId19" Type="http://schemas.openxmlformats.org/officeDocument/2006/relationships/hyperlink" Target="https://podminky.urs.cz/item/CS_URS_2025_01/784191003" TargetMode="External"/><Relationship Id="rId4" Type="http://schemas.openxmlformats.org/officeDocument/2006/relationships/hyperlink" Target="https://podminky.urs.cz/item/CS_URS_2025_01/998711111" TargetMode="External"/><Relationship Id="rId9" Type="http://schemas.openxmlformats.org/officeDocument/2006/relationships/hyperlink" Target="https://podminky.urs.cz/item/CS_URS_2025_01/765111201" TargetMode="External"/><Relationship Id="rId14" Type="http://schemas.openxmlformats.org/officeDocument/2006/relationships/hyperlink" Target="https://podminky.urs.cz/item/CS_URS_2025_01/783218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11161384" TargetMode="External"/><Relationship Id="rId13" Type="http://schemas.openxmlformats.org/officeDocument/2006/relationships/hyperlink" Target="https://podminky.urs.cz/item/CS_URS_2025_01/764204105" TargetMode="External"/><Relationship Id="rId18" Type="http://schemas.openxmlformats.org/officeDocument/2006/relationships/hyperlink" Target="https://podminky.urs.cz/item/CS_URS_2025_01/783801401" TargetMode="External"/><Relationship Id="rId3" Type="http://schemas.openxmlformats.org/officeDocument/2006/relationships/hyperlink" Target="https://podminky.urs.cz/item/CS_URS_2025_01/348181119" TargetMode="External"/><Relationship Id="rId7" Type="http://schemas.openxmlformats.org/officeDocument/2006/relationships/hyperlink" Target="https://podminky.urs.cz/item/CS_URS_2025_01/632481215" TargetMode="External"/><Relationship Id="rId12" Type="http://schemas.openxmlformats.org/officeDocument/2006/relationships/hyperlink" Target="https://podminky.urs.cz/item/CS_URS_2025_01/998764101" TargetMode="External"/><Relationship Id="rId17" Type="http://schemas.openxmlformats.org/officeDocument/2006/relationships/hyperlink" Target="https://podminky.urs.cz/item/CS_URS_2025_01/783218101" TargetMode="External"/><Relationship Id="rId2" Type="http://schemas.openxmlformats.org/officeDocument/2006/relationships/hyperlink" Target="https://podminky.urs.cz/item/CS_URS_2025_01/348181116" TargetMode="External"/><Relationship Id="rId16" Type="http://schemas.openxmlformats.org/officeDocument/2006/relationships/hyperlink" Target="https://podminky.urs.cz/item/CS_URS_2025_01/783213011" TargetMode="External"/><Relationship Id="rId1" Type="http://schemas.openxmlformats.org/officeDocument/2006/relationships/hyperlink" Target="https://podminky.urs.cz/item/CS_URS_2025_01/348101120" TargetMode="External"/><Relationship Id="rId6" Type="http://schemas.openxmlformats.org/officeDocument/2006/relationships/hyperlink" Target="https://podminky.urs.cz/item/CS_URS_2025_01/622143003" TargetMode="External"/><Relationship Id="rId11" Type="http://schemas.openxmlformats.org/officeDocument/2006/relationships/hyperlink" Target="https://podminky.urs.cz/item/CS_URS_2025_01/764011614" TargetMode="External"/><Relationship Id="rId5" Type="http://schemas.openxmlformats.org/officeDocument/2006/relationships/hyperlink" Target="https://podminky.urs.cz/item/CS_URS_2025_01/622142001" TargetMode="External"/><Relationship Id="rId15" Type="http://schemas.openxmlformats.org/officeDocument/2006/relationships/hyperlink" Target="https://podminky.urs.cz/item/CS_URS_2025_01/783201401" TargetMode="External"/><Relationship Id="rId10" Type="http://schemas.openxmlformats.org/officeDocument/2006/relationships/hyperlink" Target="https://podminky.urs.cz/item/CS_URS_2025_01/998711101" TargetMode="External"/><Relationship Id="rId19" Type="http://schemas.openxmlformats.org/officeDocument/2006/relationships/drawing" Target="../drawings/drawing9.xml"/><Relationship Id="rId4" Type="http://schemas.openxmlformats.org/officeDocument/2006/relationships/hyperlink" Target="https://podminky.urs.cz/item/CS_URS_2025_01/348181120" TargetMode="External"/><Relationship Id="rId9" Type="http://schemas.openxmlformats.org/officeDocument/2006/relationships/hyperlink" Target="https://podminky.urs.cz/item/CS_URS_2025_01/711191011" TargetMode="External"/><Relationship Id="rId14" Type="http://schemas.openxmlformats.org/officeDocument/2006/relationships/hyperlink" Target="https://podminky.urs.cz/item/CS_URS_2025_01/998766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2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18"/>
      <c r="BE5" s="20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R6" s="18"/>
      <c r="BE6" s="20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2"/>
      <c r="BS8" s="15" t="s">
        <v>6</v>
      </c>
    </row>
    <row r="9" spans="1:74" ht="14.45" customHeight="1">
      <c r="B9" s="18"/>
      <c r="AR9" s="18"/>
      <c r="BE9" s="20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02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E11" s="202"/>
      <c r="BS11" s="15" t="s">
        <v>6</v>
      </c>
    </row>
    <row r="12" spans="1:74" ht="6.95" customHeight="1">
      <c r="B12" s="18"/>
      <c r="AR12" s="18"/>
      <c r="BE12" s="202"/>
      <c r="BS12" s="15" t="s">
        <v>6</v>
      </c>
    </row>
    <row r="13" spans="1:74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202"/>
      <c r="BS13" s="15" t="s">
        <v>6</v>
      </c>
    </row>
    <row r="14" spans="1:74" ht="12.75">
      <c r="B14" s="18"/>
      <c r="E14" s="207" t="s">
        <v>30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5" t="s">
        <v>28</v>
      </c>
      <c r="AN14" s="27" t="s">
        <v>30</v>
      </c>
      <c r="AR14" s="18"/>
      <c r="BE14" s="202"/>
      <c r="BS14" s="15" t="s">
        <v>6</v>
      </c>
    </row>
    <row r="15" spans="1:74" ht="6.95" customHeight="1">
      <c r="B15" s="18"/>
      <c r="AR15" s="18"/>
      <c r="BE15" s="202"/>
      <c r="BS15" s="15" t="s">
        <v>4</v>
      </c>
    </row>
    <row r="16" spans="1:74" ht="12" customHeight="1">
      <c r="B16" s="18"/>
      <c r="D16" s="25" t="s">
        <v>31</v>
      </c>
      <c r="AK16" s="25" t="s">
        <v>25</v>
      </c>
      <c r="AN16" s="23" t="s">
        <v>32</v>
      </c>
      <c r="AR16" s="18"/>
      <c r="BE16" s="202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202"/>
      <c r="BS17" s="15" t="s">
        <v>34</v>
      </c>
    </row>
    <row r="18" spans="2:71" ht="6.95" customHeight="1">
      <c r="B18" s="18"/>
      <c r="AR18" s="18"/>
      <c r="BE18" s="202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32</v>
      </c>
      <c r="AR19" s="18"/>
      <c r="BE19" s="202"/>
      <c r="BS19" s="15" t="s">
        <v>6</v>
      </c>
    </row>
    <row r="20" spans="2:71" ht="18.399999999999999" customHeight="1">
      <c r="B20" s="18"/>
      <c r="E20" s="23" t="s">
        <v>33</v>
      </c>
      <c r="AK20" s="25" t="s">
        <v>28</v>
      </c>
      <c r="AN20" s="23" t="s">
        <v>1</v>
      </c>
      <c r="AR20" s="18"/>
      <c r="BE20" s="202"/>
      <c r="BS20" s="15" t="s">
        <v>4</v>
      </c>
    </row>
    <row r="21" spans="2:71" ht="6.95" customHeight="1">
      <c r="B21" s="18"/>
      <c r="AR21" s="18"/>
      <c r="BE21" s="202"/>
    </row>
    <row r="22" spans="2:71" ht="12" customHeight="1">
      <c r="B22" s="18"/>
      <c r="D22" s="25" t="s">
        <v>36</v>
      </c>
      <c r="AR22" s="18"/>
      <c r="BE22" s="202"/>
    </row>
    <row r="23" spans="2:71" ht="16.5" customHeight="1">
      <c r="B23" s="18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8"/>
      <c r="BE23" s="202"/>
    </row>
    <row r="24" spans="2:71" ht="6.95" customHeight="1">
      <c r="B24" s="18"/>
      <c r="AR24" s="18"/>
      <c r="BE24" s="20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2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0">
        <f>ROUND(AG94,2)</f>
        <v>0</v>
      </c>
      <c r="AL26" s="211"/>
      <c r="AM26" s="211"/>
      <c r="AN26" s="211"/>
      <c r="AO26" s="211"/>
      <c r="AR26" s="30"/>
      <c r="BE26" s="202"/>
    </row>
    <row r="27" spans="2:71" s="1" customFormat="1" ht="6.95" customHeight="1">
      <c r="B27" s="30"/>
      <c r="AR27" s="30"/>
      <c r="BE27" s="202"/>
    </row>
    <row r="28" spans="2:71" s="1" customFormat="1" ht="12.75">
      <c r="B28" s="30"/>
      <c r="L28" s="212" t="s">
        <v>38</v>
      </c>
      <c r="M28" s="212"/>
      <c r="N28" s="212"/>
      <c r="O28" s="212"/>
      <c r="P28" s="212"/>
      <c r="W28" s="212" t="s">
        <v>39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40</v>
      </c>
      <c r="AL28" s="212"/>
      <c r="AM28" s="212"/>
      <c r="AN28" s="212"/>
      <c r="AO28" s="212"/>
      <c r="AR28" s="30"/>
      <c r="BE28" s="202"/>
    </row>
    <row r="29" spans="2:71" s="2" customFormat="1" ht="14.45" customHeight="1">
      <c r="B29" s="34"/>
      <c r="D29" s="25" t="s">
        <v>41</v>
      </c>
      <c r="F29" s="25" t="s">
        <v>42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4"/>
      <c r="BE29" s="203"/>
    </row>
    <row r="30" spans="2:71" s="2" customFormat="1" ht="14.45" customHeight="1">
      <c r="B30" s="34"/>
      <c r="F30" s="25" t="s">
        <v>43</v>
      </c>
      <c r="L30" s="215">
        <v>0.12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4"/>
      <c r="BE30" s="203"/>
    </row>
    <row r="31" spans="2:71" s="2" customFormat="1" ht="14.45" hidden="1" customHeight="1">
      <c r="B31" s="34"/>
      <c r="F31" s="25" t="s">
        <v>44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4"/>
      <c r="BE31" s="203"/>
    </row>
    <row r="32" spans="2:71" s="2" customFormat="1" ht="14.45" hidden="1" customHeight="1">
      <c r="B32" s="34"/>
      <c r="F32" s="25" t="s">
        <v>45</v>
      </c>
      <c r="L32" s="215">
        <v>0.12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4"/>
      <c r="BE32" s="203"/>
    </row>
    <row r="33" spans="2:57" s="2" customFormat="1" ht="14.45" hidden="1" customHeight="1">
      <c r="B33" s="34"/>
      <c r="F33" s="25" t="s">
        <v>46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4"/>
      <c r="BE33" s="203"/>
    </row>
    <row r="34" spans="2:57" s="1" customFormat="1" ht="6.95" customHeight="1">
      <c r="B34" s="30"/>
      <c r="AR34" s="30"/>
      <c r="BE34" s="202"/>
    </row>
    <row r="35" spans="2:57" s="1" customFormat="1" ht="25.9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19" t="s">
        <v>49</v>
      </c>
      <c r="Y35" s="217"/>
      <c r="Z35" s="217"/>
      <c r="AA35" s="217"/>
      <c r="AB35" s="217"/>
      <c r="AC35" s="37"/>
      <c r="AD35" s="37"/>
      <c r="AE35" s="37"/>
      <c r="AF35" s="37"/>
      <c r="AG35" s="37"/>
      <c r="AH35" s="37"/>
      <c r="AI35" s="37"/>
      <c r="AJ35" s="37"/>
      <c r="AK35" s="216">
        <f>SUM(AK26:AK33)</f>
        <v>0</v>
      </c>
      <c r="AL35" s="217"/>
      <c r="AM35" s="217"/>
      <c r="AN35" s="217"/>
      <c r="AO35" s="218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52</v>
      </c>
      <c r="AI60" s="32"/>
      <c r="AJ60" s="32"/>
      <c r="AK60" s="32"/>
      <c r="AL60" s="32"/>
      <c r="AM60" s="41" t="s">
        <v>53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55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52</v>
      </c>
      <c r="AI75" s="32"/>
      <c r="AJ75" s="32"/>
      <c r="AK75" s="32"/>
      <c r="AL75" s="32"/>
      <c r="AM75" s="41" t="s">
        <v>53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56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1122_2025</v>
      </c>
      <c r="AR84" s="46"/>
    </row>
    <row r="85" spans="1:91" s="4" customFormat="1" ht="36.950000000000003" customHeight="1">
      <c r="B85" s="47"/>
      <c r="C85" s="48" t="s">
        <v>16</v>
      </c>
      <c r="L85" s="182" t="str">
        <f>K6</f>
        <v>STAVEBNÍ DOPLNĚNÍ RD č. p. 271, DOLNÍ TŘEŠŇOVEC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Dolní Třešňovec</v>
      </c>
      <c r="AI87" s="25" t="s">
        <v>22</v>
      </c>
      <c r="AM87" s="184" t="str">
        <f>IF(AN8= "","",AN8)</f>
        <v>4. 6. 2025</v>
      </c>
      <c r="AN87" s="184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Dětský domov Dolní Čermná </v>
      </c>
      <c r="AI89" s="25" t="s">
        <v>31</v>
      </c>
      <c r="AM89" s="185" t="str">
        <f>IF(E17="","",E17)</f>
        <v>vs-studio s.r.o.</v>
      </c>
      <c r="AN89" s="186"/>
      <c r="AO89" s="186"/>
      <c r="AP89" s="186"/>
      <c r="AR89" s="30"/>
      <c r="AS89" s="187" t="s">
        <v>57</v>
      </c>
      <c r="AT89" s="188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29</v>
      </c>
      <c r="L90" s="3" t="str">
        <f>IF(E14= "Vyplň údaj","",E14)</f>
        <v/>
      </c>
      <c r="AI90" s="25" t="s">
        <v>35</v>
      </c>
      <c r="AM90" s="185" t="str">
        <f>IF(E20="","",E20)</f>
        <v>vs-studio s.r.o.</v>
      </c>
      <c r="AN90" s="186"/>
      <c r="AO90" s="186"/>
      <c r="AP90" s="186"/>
      <c r="AR90" s="30"/>
      <c r="AS90" s="189"/>
      <c r="AT90" s="190"/>
      <c r="BD90" s="54"/>
    </row>
    <row r="91" spans="1:91" s="1" customFormat="1" ht="10.9" customHeight="1">
      <c r="B91" s="30"/>
      <c r="AR91" s="30"/>
      <c r="AS91" s="189"/>
      <c r="AT91" s="190"/>
      <c r="BD91" s="54"/>
    </row>
    <row r="92" spans="1:91" s="1" customFormat="1" ht="29.25" customHeight="1">
      <c r="B92" s="30"/>
      <c r="C92" s="191" t="s">
        <v>58</v>
      </c>
      <c r="D92" s="192"/>
      <c r="E92" s="192"/>
      <c r="F92" s="192"/>
      <c r="G92" s="192"/>
      <c r="H92" s="55"/>
      <c r="I92" s="194" t="s">
        <v>59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3" t="s">
        <v>60</v>
      </c>
      <c r="AH92" s="192"/>
      <c r="AI92" s="192"/>
      <c r="AJ92" s="192"/>
      <c r="AK92" s="192"/>
      <c r="AL92" s="192"/>
      <c r="AM92" s="192"/>
      <c r="AN92" s="194" t="s">
        <v>61</v>
      </c>
      <c r="AO92" s="192"/>
      <c r="AP92" s="195"/>
      <c r="AQ92" s="56" t="s">
        <v>62</v>
      </c>
      <c r="AR92" s="30"/>
      <c r="AS92" s="57" t="s">
        <v>63</v>
      </c>
      <c r="AT92" s="58" t="s">
        <v>64</v>
      </c>
      <c r="AU92" s="58" t="s">
        <v>65</v>
      </c>
      <c r="AV92" s="58" t="s">
        <v>66</v>
      </c>
      <c r="AW92" s="58" t="s">
        <v>67</v>
      </c>
      <c r="AX92" s="58" t="s">
        <v>68</v>
      </c>
      <c r="AY92" s="58" t="s">
        <v>69</v>
      </c>
      <c r="AZ92" s="58" t="s">
        <v>70</v>
      </c>
      <c r="BA92" s="58" t="s">
        <v>71</v>
      </c>
      <c r="BB92" s="58" t="s">
        <v>72</v>
      </c>
      <c r="BC92" s="58" t="s">
        <v>73</v>
      </c>
      <c r="BD92" s="59" t="s">
        <v>74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9">
        <f>ROUND(SUM(AG95:AG103),2)</f>
        <v>0</v>
      </c>
      <c r="AH94" s="199"/>
      <c r="AI94" s="199"/>
      <c r="AJ94" s="199"/>
      <c r="AK94" s="199"/>
      <c r="AL94" s="199"/>
      <c r="AM94" s="199"/>
      <c r="AN94" s="200">
        <f t="shared" ref="AN94:AN103" si="0">SUM(AG94,AT94)</f>
        <v>0</v>
      </c>
      <c r="AO94" s="200"/>
      <c r="AP94" s="200"/>
      <c r="AQ94" s="65" t="s">
        <v>1</v>
      </c>
      <c r="AR94" s="61"/>
      <c r="AS94" s="66">
        <f>ROUND(SUM(AS95:AS103),2)</f>
        <v>0</v>
      </c>
      <c r="AT94" s="67">
        <f t="shared" ref="AT94:AT103" si="1">ROUND(SUM(AV94:AW94),2)</f>
        <v>0</v>
      </c>
      <c r="AU94" s="68">
        <f>ROUND(SUM(AU95:AU103),5)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ROUND(SUM(AZ95:AZ103),2)</f>
        <v>0</v>
      </c>
      <c r="BA94" s="67">
        <f>ROUND(SUM(BA95:BA103),2)</f>
        <v>0</v>
      </c>
      <c r="BB94" s="67">
        <f>ROUND(SUM(BB95:BB103),2)</f>
        <v>0</v>
      </c>
      <c r="BC94" s="67">
        <f>ROUND(SUM(BC95:BC103),2)</f>
        <v>0</v>
      </c>
      <c r="BD94" s="69">
        <f>ROUND(SUM(BD95:BD103),2)</f>
        <v>0</v>
      </c>
      <c r="BS94" s="70" t="s">
        <v>76</v>
      </c>
      <c r="BT94" s="70" t="s">
        <v>77</v>
      </c>
      <c r="BU94" s="71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1" s="6" customFormat="1" ht="16.5" customHeight="1">
      <c r="A95" s="72" t="s">
        <v>81</v>
      </c>
      <c r="B95" s="73"/>
      <c r="C95" s="74"/>
      <c r="D95" s="196" t="s">
        <v>82</v>
      </c>
      <c r="E95" s="196"/>
      <c r="F95" s="196"/>
      <c r="G95" s="196"/>
      <c r="H95" s="196"/>
      <c r="I95" s="75"/>
      <c r="J95" s="196" t="s">
        <v>83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7">
        <f>'01 - TERÉNNÍ ÚPRAVY RD'!J30</f>
        <v>0</v>
      </c>
      <c r="AH95" s="198"/>
      <c r="AI95" s="198"/>
      <c r="AJ95" s="198"/>
      <c r="AK95" s="198"/>
      <c r="AL95" s="198"/>
      <c r="AM95" s="198"/>
      <c r="AN95" s="197">
        <f t="shared" si="0"/>
        <v>0</v>
      </c>
      <c r="AO95" s="198"/>
      <c r="AP95" s="198"/>
      <c r="AQ95" s="76" t="s">
        <v>84</v>
      </c>
      <c r="AR95" s="73"/>
      <c r="AS95" s="77">
        <v>0</v>
      </c>
      <c r="AT95" s="78">
        <f t="shared" si="1"/>
        <v>0</v>
      </c>
      <c r="AU95" s="79">
        <f>'01 - TERÉNNÍ ÚPRAVY RD'!P118</f>
        <v>0</v>
      </c>
      <c r="AV95" s="78">
        <f>'01 - TERÉNNÍ ÚPRAVY RD'!J33</f>
        <v>0</v>
      </c>
      <c r="AW95" s="78">
        <f>'01 - TERÉNNÍ ÚPRAVY RD'!J34</f>
        <v>0</v>
      </c>
      <c r="AX95" s="78">
        <f>'01 - TERÉNNÍ ÚPRAVY RD'!J35</f>
        <v>0</v>
      </c>
      <c r="AY95" s="78">
        <f>'01 - TERÉNNÍ ÚPRAVY RD'!J36</f>
        <v>0</v>
      </c>
      <c r="AZ95" s="78">
        <f>'01 - TERÉNNÍ ÚPRAVY RD'!F33</f>
        <v>0</v>
      </c>
      <c r="BA95" s="78">
        <f>'01 - TERÉNNÍ ÚPRAVY RD'!F34</f>
        <v>0</v>
      </c>
      <c r="BB95" s="78">
        <f>'01 - TERÉNNÍ ÚPRAVY RD'!F35</f>
        <v>0</v>
      </c>
      <c r="BC95" s="78">
        <f>'01 - TERÉNNÍ ÚPRAVY RD'!F36</f>
        <v>0</v>
      </c>
      <c r="BD95" s="80">
        <f>'01 - TERÉNNÍ ÚPRAVY RD'!F37</f>
        <v>0</v>
      </c>
      <c r="BT95" s="81" t="s">
        <v>85</v>
      </c>
      <c r="BV95" s="81" t="s">
        <v>79</v>
      </c>
      <c r="BW95" s="81" t="s">
        <v>86</v>
      </c>
      <c r="BX95" s="81" t="s">
        <v>5</v>
      </c>
      <c r="CL95" s="81" t="s">
        <v>1</v>
      </c>
      <c r="CM95" s="81" t="s">
        <v>85</v>
      </c>
    </row>
    <row r="96" spans="1:91" s="6" customFormat="1" ht="16.5" customHeight="1">
      <c r="A96" s="72" t="s">
        <v>81</v>
      </c>
      <c r="B96" s="73"/>
      <c r="C96" s="74"/>
      <c r="D96" s="196" t="s">
        <v>87</v>
      </c>
      <c r="E96" s="196"/>
      <c r="F96" s="196"/>
      <c r="G96" s="196"/>
      <c r="H96" s="196"/>
      <c r="I96" s="75"/>
      <c r="J96" s="196" t="s">
        <v>88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7">
        <f>'03 - HRUBÁ STAVBA RD'!J30</f>
        <v>0</v>
      </c>
      <c r="AH96" s="198"/>
      <c r="AI96" s="198"/>
      <c r="AJ96" s="198"/>
      <c r="AK96" s="198"/>
      <c r="AL96" s="198"/>
      <c r="AM96" s="198"/>
      <c r="AN96" s="197">
        <f t="shared" si="0"/>
        <v>0</v>
      </c>
      <c r="AO96" s="198"/>
      <c r="AP96" s="198"/>
      <c r="AQ96" s="76" t="s">
        <v>84</v>
      </c>
      <c r="AR96" s="73"/>
      <c r="AS96" s="77">
        <v>0</v>
      </c>
      <c r="AT96" s="78">
        <f t="shared" si="1"/>
        <v>0</v>
      </c>
      <c r="AU96" s="79">
        <f>'03 - HRUBÁ STAVBA RD'!P123</f>
        <v>0</v>
      </c>
      <c r="AV96" s="78">
        <f>'03 - HRUBÁ STAVBA RD'!J33</f>
        <v>0</v>
      </c>
      <c r="AW96" s="78">
        <f>'03 - HRUBÁ STAVBA RD'!J34</f>
        <v>0</v>
      </c>
      <c r="AX96" s="78">
        <f>'03 - HRUBÁ STAVBA RD'!J35</f>
        <v>0</v>
      </c>
      <c r="AY96" s="78">
        <f>'03 - HRUBÁ STAVBA RD'!J36</f>
        <v>0</v>
      </c>
      <c r="AZ96" s="78">
        <f>'03 - HRUBÁ STAVBA RD'!F33</f>
        <v>0</v>
      </c>
      <c r="BA96" s="78">
        <f>'03 - HRUBÁ STAVBA RD'!F34</f>
        <v>0</v>
      </c>
      <c r="BB96" s="78">
        <f>'03 - HRUBÁ STAVBA RD'!F35</f>
        <v>0</v>
      </c>
      <c r="BC96" s="78">
        <f>'03 - HRUBÁ STAVBA RD'!F36</f>
        <v>0</v>
      </c>
      <c r="BD96" s="80">
        <f>'03 - HRUBÁ STAVBA RD'!F37</f>
        <v>0</v>
      </c>
      <c r="BT96" s="81" t="s">
        <v>85</v>
      </c>
      <c r="BV96" s="81" t="s">
        <v>79</v>
      </c>
      <c r="BW96" s="81" t="s">
        <v>89</v>
      </c>
      <c r="BX96" s="81" t="s">
        <v>5</v>
      </c>
      <c r="CL96" s="81" t="s">
        <v>1</v>
      </c>
      <c r="CM96" s="81" t="s">
        <v>85</v>
      </c>
    </row>
    <row r="97" spans="1:91" s="6" customFormat="1" ht="16.5" customHeight="1">
      <c r="A97" s="72" t="s">
        <v>81</v>
      </c>
      <c r="B97" s="73"/>
      <c r="C97" s="74"/>
      <c r="D97" s="196" t="s">
        <v>90</v>
      </c>
      <c r="E97" s="196"/>
      <c r="F97" s="196"/>
      <c r="G97" s="196"/>
      <c r="H97" s="196"/>
      <c r="I97" s="75"/>
      <c r="J97" s="196" t="s">
        <v>91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7">
        <f>'02 - BOURÁNÍ RD'!J30</f>
        <v>0</v>
      </c>
      <c r="AH97" s="198"/>
      <c r="AI97" s="198"/>
      <c r="AJ97" s="198"/>
      <c r="AK97" s="198"/>
      <c r="AL97" s="198"/>
      <c r="AM97" s="198"/>
      <c r="AN97" s="197">
        <f t="shared" si="0"/>
        <v>0</v>
      </c>
      <c r="AO97" s="198"/>
      <c r="AP97" s="198"/>
      <c r="AQ97" s="76" t="s">
        <v>84</v>
      </c>
      <c r="AR97" s="73"/>
      <c r="AS97" s="77">
        <v>0</v>
      </c>
      <c r="AT97" s="78">
        <f t="shared" si="1"/>
        <v>0</v>
      </c>
      <c r="AU97" s="79">
        <f>'02 - BOURÁNÍ RD'!P125</f>
        <v>0</v>
      </c>
      <c r="AV97" s="78">
        <f>'02 - BOURÁNÍ RD'!J33</f>
        <v>0</v>
      </c>
      <c r="AW97" s="78">
        <f>'02 - BOURÁNÍ RD'!J34</f>
        <v>0</v>
      </c>
      <c r="AX97" s="78">
        <f>'02 - BOURÁNÍ RD'!J35</f>
        <v>0</v>
      </c>
      <c r="AY97" s="78">
        <f>'02 - BOURÁNÍ RD'!J36</f>
        <v>0</v>
      </c>
      <c r="AZ97" s="78">
        <f>'02 - BOURÁNÍ RD'!F33</f>
        <v>0</v>
      </c>
      <c r="BA97" s="78">
        <f>'02 - BOURÁNÍ RD'!F34</f>
        <v>0</v>
      </c>
      <c r="BB97" s="78">
        <f>'02 - BOURÁNÍ RD'!F35</f>
        <v>0</v>
      </c>
      <c r="BC97" s="78">
        <f>'02 - BOURÁNÍ RD'!F36</f>
        <v>0</v>
      </c>
      <c r="BD97" s="80">
        <f>'02 - BOURÁNÍ RD'!F37</f>
        <v>0</v>
      </c>
      <c r="BT97" s="81" t="s">
        <v>85</v>
      </c>
      <c r="BV97" s="81" t="s">
        <v>79</v>
      </c>
      <c r="BW97" s="81" t="s">
        <v>92</v>
      </c>
      <c r="BX97" s="81" t="s">
        <v>5</v>
      </c>
      <c r="CL97" s="81" t="s">
        <v>1</v>
      </c>
      <c r="CM97" s="81" t="s">
        <v>85</v>
      </c>
    </row>
    <row r="98" spans="1:91" s="6" customFormat="1" ht="16.5" customHeight="1">
      <c r="A98" s="72" t="s">
        <v>81</v>
      </c>
      <c r="B98" s="73"/>
      <c r="C98" s="74"/>
      <c r="D98" s="196" t="s">
        <v>93</v>
      </c>
      <c r="E98" s="196"/>
      <c r="F98" s="196"/>
      <c r="G98" s="196"/>
      <c r="H98" s="196"/>
      <c r="I98" s="75"/>
      <c r="J98" s="196" t="s">
        <v>94</v>
      </c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  <c r="AG98" s="197">
        <f>'07 - DVEŘE RD'!J30</f>
        <v>0</v>
      </c>
      <c r="AH98" s="198"/>
      <c r="AI98" s="198"/>
      <c r="AJ98" s="198"/>
      <c r="AK98" s="198"/>
      <c r="AL98" s="198"/>
      <c r="AM98" s="198"/>
      <c r="AN98" s="197">
        <f t="shared" si="0"/>
        <v>0</v>
      </c>
      <c r="AO98" s="198"/>
      <c r="AP98" s="198"/>
      <c r="AQ98" s="76" t="s">
        <v>84</v>
      </c>
      <c r="AR98" s="73"/>
      <c r="AS98" s="77">
        <v>0</v>
      </c>
      <c r="AT98" s="78">
        <f t="shared" si="1"/>
        <v>0</v>
      </c>
      <c r="AU98" s="79">
        <f>'07 - DVEŘE RD'!P120</f>
        <v>0</v>
      </c>
      <c r="AV98" s="78">
        <f>'07 - DVEŘE RD'!J33</f>
        <v>0</v>
      </c>
      <c r="AW98" s="78">
        <f>'07 - DVEŘE RD'!J34</f>
        <v>0</v>
      </c>
      <c r="AX98" s="78">
        <f>'07 - DVEŘE RD'!J35</f>
        <v>0</v>
      </c>
      <c r="AY98" s="78">
        <f>'07 - DVEŘE RD'!J36</f>
        <v>0</v>
      </c>
      <c r="AZ98" s="78">
        <f>'07 - DVEŘE RD'!F33</f>
        <v>0</v>
      </c>
      <c r="BA98" s="78">
        <f>'07 - DVEŘE RD'!F34</f>
        <v>0</v>
      </c>
      <c r="BB98" s="78">
        <f>'07 - DVEŘE RD'!F35</f>
        <v>0</v>
      </c>
      <c r="BC98" s="78">
        <f>'07 - DVEŘE RD'!F36</f>
        <v>0</v>
      </c>
      <c r="BD98" s="80">
        <f>'07 - DVEŘE RD'!F37</f>
        <v>0</v>
      </c>
      <c r="BT98" s="81" t="s">
        <v>85</v>
      </c>
      <c r="BV98" s="81" t="s">
        <v>79</v>
      </c>
      <c r="BW98" s="81" t="s">
        <v>95</v>
      </c>
      <c r="BX98" s="81" t="s">
        <v>5</v>
      </c>
      <c r="CL98" s="81" t="s">
        <v>1</v>
      </c>
      <c r="CM98" s="81" t="s">
        <v>85</v>
      </c>
    </row>
    <row r="99" spans="1:91" s="6" customFormat="1" ht="16.5" customHeight="1">
      <c r="A99" s="72" t="s">
        <v>81</v>
      </c>
      <c r="B99" s="73"/>
      <c r="C99" s="74"/>
      <c r="D99" s="196" t="s">
        <v>96</v>
      </c>
      <c r="E99" s="196"/>
      <c r="F99" s="196"/>
      <c r="G99" s="196"/>
      <c r="H99" s="196"/>
      <c r="I99" s="75"/>
      <c r="J99" s="196" t="s">
        <v>97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  <c r="AG99" s="197">
        <f>'04 - STÍNĚNÍ RD'!J30</f>
        <v>0</v>
      </c>
      <c r="AH99" s="198"/>
      <c r="AI99" s="198"/>
      <c r="AJ99" s="198"/>
      <c r="AK99" s="198"/>
      <c r="AL99" s="198"/>
      <c r="AM99" s="198"/>
      <c r="AN99" s="197">
        <f t="shared" si="0"/>
        <v>0</v>
      </c>
      <c r="AO99" s="198"/>
      <c r="AP99" s="198"/>
      <c r="AQ99" s="76" t="s">
        <v>84</v>
      </c>
      <c r="AR99" s="73"/>
      <c r="AS99" s="77">
        <v>0</v>
      </c>
      <c r="AT99" s="78">
        <f t="shared" si="1"/>
        <v>0</v>
      </c>
      <c r="AU99" s="79">
        <f>'04 - STÍNĚNÍ RD'!P118</f>
        <v>0</v>
      </c>
      <c r="AV99" s="78">
        <f>'04 - STÍNĚNÍ RD'!J33</f>
        <v>0</v>
      </c>
      <c r="AW99" s="78">
        <f>'04 - STÍNĚNÍ RD'!J34</f>
        <v>0</v>
      </c>
      <c r="AX99" s="78">
        <f>'04 - STÍNĚNÍ RD'!J35</f>
        <v>0</v>
      </c>
      <c r="AY99" s="78">
        <f>'04 - STÍNĚNÍ RD'!J36</f>
        <v>0</v>
      </c>
      <c r="AZ99" s="78">
        <f>'04 - STÍNĚNÍ RD'!F33</f>
        <v>0</v>
      </c>
      <c r="BA99" s="78">
        <f>'04 - STÍNĚNÍ RD'!F34</f>
        <v>0</v>
      </c>
      <c r="BB99" s="78">
        <f>'04 - STÍNĚNÍ RD'!F35</f>
        <v>0</v>
      </c>
      <c r="BC99" s="78">
        <f>'04 - STÍNĚNÍ RD'!F36</f>
        <v>0</v>
      </c>
      <c r="BD99" s="80">
        <f>'04 - STÍNĚNÍ RD'!F37</f>
        <v>0</v>
      </c>
      <c r="BT99" s="81" t="s">
        <v>85</v>
      </c>
      <c r="BV99" s="81" t="s">
        <v>79</v>
      </c>
      <c r="BW99" s="81" t="s">
        <v>98</v>
      </c>
      <c r="BX99" s="81" t="s">
        <v>5</v>
      </c>
      <c r="CL99" s="81" t="s">
        <v>1</v>
      </c>
      <c r="CM99" s="81" t="s">
        <v>85</v>
      </c>
    </row>
    <row r="100" spans="1:91" s="6" customFormat="1" ht="16.5" customHeight="1">
      <c r="A100" s="72" t="s">
        <v>81</v>
      </c>
      <c r="B100" s="73"/>
      <c r="C100" s="74"/>
      <c r="D100" s="196" t="s">
        <v>99</v>
      </c>
      <c r="E100" s="196"/>
      <c r="F100" s="196"/>
      <c r="G100" s="196"/>
      <c r="H100" s="196"/>
      <c r="I100" s="75"/>
      <c r="J100" s="196" t="s">
        <v>100</v>
      </c>
      <c r="K100" s="196"/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  <c r="AG100" s="197">
        <f>'25 - VENKOVNÍ ÚPRAVY RD'!J30</f>
        <v>0</v>
      </c>
      <c r="AH100" s="198"/>
      <c r="AI100" s="198"/>
      <c r="AJ100" s="198"/>
      <c r="AK100" s="198"/>
      <c r="AL100" s="198"/>
      <c r="AM100" s="198"/>
      <c r="AN100" s="197">
        <f t="shared" si="0"/>
        <v>0</v>
      </c>
      <c r="AO100" s="198"/>
      <c r="AP100" s="198"/>
      <c r="AQ100" s="76" t="s">
        <v>84</v>
      </c>
      <c r="AR100" s="73"/>
      <c r="AS100" s="77">
        <v>0</v>
      </c>
      <c r="AT100" s="78">
        <f t="shared" si="1"/>
        <v>0</v>
      </c>
      <c r="AU100" s="79">
        <f>'25 - VENKOVNÍ ÚPRAVY RD'!P121</f>
        <v>0</v>
      </c>
      <c r="AV100" s="78">
        <f>'25 - VENKOVNÍ ÚPRAVY RD'!J33</f>
        <v>0</v>
      </c>
      <c r="AW100" s="78">
        <f>'25 - VENKOVNÍ ÚPRAVY RD'!J34</f>
        <v>0</v>
      </c>
      <c r="AX100" s="78">
        <f>'25 - VENKOVNÍ ÚPRAVY RD'!J35</f>
        <v>0</v>
      </c>
      <c r="AY100" s="78">
        <f>'25 - VENKOVNÍ ÚPRAVY RD'!J36</f>
        <v>0</v>
      </c>
      <c r="AZ100" s="78">
        <f>'25 - VENKOVNÍ ÚPRAVY RD'!F33</f>
        <v>0</v>
      </c>
      <c r="BA100" s="78">
        <f>'25 - VENKOVNÍ ÚPRAVY RD'!F34</f>
        <v>0</v>
      </c>
      <c r="BB100" s="78">
        <f>'25 - VENKOVNÍ ÚPRAVY RD'!F35</f>
        <v>0</v>
      </c>
      <c r="BC100" s="78">
        <f>'25 - VENKOVNÍ ÚPRAVY RD'!F36</f>
        <v>0</v>
      </c>
      <c r="BD100" s="80">
        <f>'25 - VENKOVNÍ ÚPRAVY RD'!F37</f>
        <v>0</v>
      </c>
      <c r="BT100" s="81" t="s">
        <v>85</v>
      </c>
      <c r="BV100" s="81" t="s">
        <v>79</v>
      </c>
      <c r="BW100" s="81" t="s">
        <v>101</v>
      </c>
      <c r="BX100" s="81" t="s">
        <v>5</v>
      </c>
      <c r="CL100" s="81" t="s">
        <v>1</v>
      </c>
      <c r="CM100" s="81" t="s">
        <v>85</v>
      </c>
    </row>
    <row r="101" spans="1:91" s="6" customFormat="1" ht="24.75" customHeight="1">
      <c r="A101" s="72" t="s">
        <v>81</v>
      </c>
      <c r="B101" s="73"/>
      <c r="C101" s="74"/>
      <c r="D101" s="196" t="s">
        <v>102</v>
      </c>
      <c r="E101" s="196"/>
      <c r="F101" s="196"/>
      <c r="G101" s="196"/>
      <c r="H101" s="196"/>
      <c r="I101" s="75"/>
      <c r="J101" s="196" t="s">
        <v>103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6"/>
      <c r="AG101" s="197">
        <f>'06 - FASÁDA, PODBITÍ, DOP...'!J30</f>
        <v>0</v>
      </c>
      <c r="AH101" s="198"/>
      <c r="AI101" s="198"/>
      <c r="AJ101" s="198"/>
      <c r="AK101" s="198"/>
      <c r="AL101" s="198"/>
      <c r="AM101" s="198"/>
      <c r="AN101" s="197">
        <f t="shared" si="0"/>
        <v>0</v>
      </c>
      <c r="AO101" s="198"/>
      <c r="AP101" s="198"/>
      <c r="AQ101" s="76" t="s">
        <v>84</v>
      </c>
      <c r="AR101" s="73"/>
      <c r="AS101" s="77">
        <v>0</v>
      </c>
      <c r="AT101" s="78">
        <f t="shared" si="1"/>
        <v>0</v>
      </c>
      <c r="AU101" s="79">
        <f>'06 - FASÁDA, PODBITÍ, DOP...'!P125</f>
        <v>0</v>
      </c>
      <c r="AV101" s="78">
        <f>'06 - FASÁDA, PODBITÍ, DOP...'!J33</f>
        <v>0</v>
      </c>
      <c r="AW101" s="78">
        <f>'06 - FASÁDA, PODBITÍ, DOP...'!J34</f>
        <v>0</v>
      </c>
      <c r="AX101" s="78">
        <f>'06 - FASÁDA, PODBITÍ, DOP...'!J35</f>
        <v>0</v>
      </c>
      <c r="AY101" s="78">
        <f>'06 - FASÁDA, PODBITÍ, DOP...'!J36</f>
        <v>0</v>
      </c>
      <c r="AZ101" s="78">
        <f>'06 - FASÁDA, PODBITÍ, DOP...'!F33</f>
        <v>0</v>
      </c>
      <c r="BA101" s="78">
        <f>'06 - FASÁDA, PODBITÍ, DOP...'!F34</f>
        <v>0</v>
      </c>
      <c r="BB101" s="78">
        <f>'06 - FASÁDA, PODBITÍ, DOP...'!F35</f>
        <v>0</v>
      </c>
      <c r="BC101" s="78">
        <f>'06 - FASÁDA, PODBITÍ, DOP...'!F36</f>
        <v>0</v>
      </c>
      <c r="BD101" s="80">
        <f>'06 - FASÁDA, PODBITÍ, DOP...'!F37</f>
        <v>0</v>
      </c>
      <c r="BT101" s="81" t="s">
        <v>85</v>
      </c>
      <c r="BV101" s="81" t="s">
        <v>79</v>
      </c>
      <c r="BW101" s="81" t="s">
        <v>104</v>
      </c>
      <c r="BX101" s="81" t="s">
        <v>5</v>
      </c>
      <c r="CL101" s="81" t="s">
        <v>1</v>
      </c>
      <c r="CM101" s="81" t="s">
        <v>85</v>
      </c>
    </row>
    <row r="102" spans="1:91" s="6" customFormat="1" ht="16.5" customHeight="1">
      <c r="A102" s="72" t="s">
        <v>81</v>
      </c>
      <c r="B102" s="73"/>
      <c r="C102" s="74"/>
      <c r="D102" s="196" t="s">
        <v>105</v>
      </c>
      <c r="E102" s="196"/>
      <c r="F102" s="196"/>
      <c r="G102" s="196"/>
      <c r="H102" s="196"/>
      <c r="I102" s="75"/>
      <c r="J102" s="196" t="s">
        <v>106</v>
      </c>
      <c r="K102" s="196"/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7">
        <f>'30 - OPLOCENÍ'!J30</f>
        <v>0</v>
      </c>
      <c r="AH102" s="198"/>
      <c r="AI102" s="198"/>
      <c r="AJ102" s="198"/>
      <c r="AK102" s="198"/>
      <c r="AL102" s="198"/>
      <c r="AM102" s="198"/>
      <c r="AN102" s="197">
        <f t="shared" si="0"/>
        <v>0</v>
      </c>
      <c r="AO102" s="198"/>
      <c r="AP102" s="198"/>
      <c r="AQ102" s="76" t="s">
        <v>84</v>
      </c>
      <c r="AR102" s="73"/>
      <c r="AS102" s="77">
        <v>0</v>
      </c>
      <c r="AT102" s="78">
        <f t="shared" si="1"/>
        <v>0</v>
      </c>
      <c r="AU102" s="79">
        <f>'30 - OPLOCENÍ'!P124</f>
        <v>0</v>
      </c>
      <c r="AV102" s="78">
        <f>'30 - OPLOCENÍ'!J33</f>
        <v>0</v>
      </c>
      <c r="AW102" s="78">
        <f>'30 - OPLOCENÍ'!J34</f>
        <v>0</v>
      </c>
      <c r="AX102" s="78">
        <f>'30 - OPLOCENÍ'!J35</f>
        <v>0</v>
      </c>
      <c r="AY102" s="78">
        <f>'30 - OPLOCENÍ'!J36</f>
        <v>0</v>
      </c>
      <c r="AZ102" s="78">
        <f>'30 - OPLOCENÍ'!F33</f>
        <v>0</v>
      </c>
      <c r="BA102" s="78">
        <f>'30 - OPLOCENÍ'!F34</f>
        <v>0</v>
      </c>
      <c r="BB102" s="78">
        <f>'30 - OPLOCENÍ'!F35</f>
        <v>0</v>
      </c>
      <c r="BC102" s="78">
        <f>'30 - OPLOCENÍ'!F36</f>
        <v>0</v>
      </c>
      <c r="BD102" s="80">
        <f>'30 - OPLOCENÍ'!F37</f>
        <v>0</v>
      </c>
      <c r="BT102" s="81" t="s">
        <v>85</v>
      </c>
      <c r="BV102" s="81" t="s">
        <v>79</v>
      </c>
      <c r="BW102" s="81" t="s">
        <v>107</v>
      </c>
      <c r="BX102" s="81" t="s">
        <v>5</v>
      </c>
      <c r="CL102" s="81" t="s">
        <v>1</v>
      </c>
      <c r="CM102" s="81" t="s">
        <v>85</v>
      </c>
    </row>
    <row r="103" spans="1:91" s="6" customFormat="1" ht="16.5" customHeight="1">
      <c r="A103" s="72" t="s">
        <v>81</v>
      </c>
      <c r="B103" s="73"/>
      <c r="C103" s="74"/>
      <c r="D103" s="196" t="s">
        <v>108</v>
      </c>
      <c r="E103" s="196"/>
      <c r="F103" s="196"/>
      <c r="G103" s="196"/>
      <c r="H103" s="196"/>
      <c r="I103" s="75"/>
      <c r="J103" s="196" t="s">
        <v>109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7">
        <f>'90 - VON'!J30</f>
        <v>0</v>
      </c>
      <c r="AH103" s="198"/>
      <c r="AI103" s="198"/>
      <c r="AJ103" s="198"/>
      <c r="AK103" s="198"/>
      <c r="AL103" s="198"/>
      <c r="AM103" s="198"/>
      <c r="AN103" s="197">
        <f t="shared" si="0"/>
        <v>0</v>
      </c>
      <c r="AO103" s="198"/>
      <c r="AP103" s="198"/>
      <c r="AQ103" s="76" t="s">
        <v>84</v>
      </c>
      <c r="AR103" s="73"/>
      <c r="AS103" s="82">
        <v>0</v>
      </c>
      <c r="AT103" s="83">
        <f t="shared" si="1"/>
        <v>0</v>
      </c>
      <c r="AU103" s="84">
        <f>'90 - VON'!P119</f>
        <v>0</v>
      </c>
      <c r="AV103" s="83">
        <f>'90 - VON'!J33</f>
        <v>0</v>
      </c>
      <c r="AW103" s="83">
        <f>'90 - VON'!J34</f>
        <v>0</v>
      </c>
      <c r="AX103" s="83">
        <f>'90 - VON'!J35</f>
        <v>0</v>
      </c>
      <c r="AY103" s="83">
        <f>'90 - VON'!J36</f>
        <v>0</v>
      </c>
      <c r="AZ103" s="83">
        <f>'90 - VON'!F33</f>
        <v>0</v>
      </c>
      <c r="BA103" s="83">
        <f>'90 - VON'!F34</f>
        <v>0</v>
      </c>
      <c r="BB103" s="83">
        <f>'90 - VON'!F35</f>
        <v>0</v>
      </c>
      <c r="BC103" s="83">
        <f>'90 - VON'!F36</f>
        <v>0</v>
      </c>
      <c r="BD103" s="85">
        <f>'90 - VON'!F37</f>
        <v>0</v>
      </c>
      <c r="BT103" s="81" t="s">
        <v>85</v>
      </c>
      <c r="BV103" s="81" t="s">
        <v>79</v>
      </c>
      <c r="BW103" s="81" t="s">
        <v>110</v>
      </c>
      <c r="BX103" s="81" t="s">
        <v>5</v>
      </c>
      <c r="CL103" s="81" t="s">
        <v>1</v>
      </c>
      <c r="CM103" s="81" t="s">
        <v>85</v>
      </c>
    </row>
    <row r="104" spans="1:91" s="1" customFormat="1" ht="30" customHeight="1">
      <c r="B104" s="30"/>
      <c r="AR104" s="30"/>
    </row>
    <row r="105" spans="1:91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30"/>
    </row>
  </sheetData>
  <sheetProtection algorithmName="SHA-512" hashValue="kTVh2xDlvW5budhWO1k1gKygtZqiwvq9q5R4EHwnEkxwyv7fY6O/uQBNRPPsM5UdxxYWlZx+7Q86Vd7lSJEmdQ==" saltValue="6sm81lzRxruTCpZgHA73CrenCP8BiUbw9ca+YxjtcjdWnv1HTs55RDUeyp329dxPKwEWPs2P/dpyDY2atUW5lw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TERÉNNÍ ÚPRAVY RD'!C2" display="/" xr:uid="{00000000-0004-0000-0000-000000000000}"/>
    <hyperlink ref="A96" location="'03 - HRUBÁ STAVBA RD'!C2" display="/" xr:uid="{00000000-0004-0000-0000-000001000000}"/>
    <hyperlink ref="A97" location="'02 - BOURÁNÍ RD'!C2" display="/" xr:uid="{00000000-0004-0000-0000-000002000000}"/>
    <hyperlink ref="A98" location="'07 - DVEŘE RD'!C2" display="/" xr:uid="{00000000-0004-0000-0000-000003000000}"/>
    <hyperlink ref="A99" location="'04 - STÍNĚNÍ RD'!C2" display="/" xr:uid="{00000000-0004-0000-0000-000004000000}"/>
    <hyperlink ref="A100" location="'25 - VENKOVNÍ ÚPRAVY RD'!C2" display="/" xr:uid="{00000000-0004-0000-0000-000005000000}"/>
    <hyperlink ref="A101" location="'06 - FASÁDA, PODBITÍ, DOP...'!C2" display="/" xr:uid="{00000000-0004-0000-0000-000006000000}"/>
    <hyperlink ref="A102" location="'30 - OPLOCENÍ'!C2" display="/" xr:uid="{00000000-0004-0000-0000-000007000000}"/>
    <hyperlink ref="A103" location="'90 - VO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2"/>
  <sheetViews>
    <sheetView showGridLines="0" tabSelected="1" topLeftCell="A12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110</v>
      </c>
      <c r="AZ2" s="181" t="s">
        <v>777</v>
      </c>
      <c r="BA2" s="181" t="s">
        <v>777</v>
      </c>
      <c r="BB2" s="181" t="s">
        <v>1</v>
      </c>
      <c r="BC2" s="181" t="s">
        <v>85</v>
      </c>
      <c r="BD2" s="181" t="s">
        <v>146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5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25" t="s">
        <v>16</v>
      </c>
      <c r="L6" s="18"/>
    </row>
    <row r="7" spans="2:5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56" s="1" customFormat="1" ht="12" customHeight="1">
      <c r="B8" s="30"/>
      <c r="D8" s="25" t="s">
        <v>112</v>
      </c>
      <c r="L8" s="30"/>
    </row>
    <row r="9" spans="2:56" s="1" customFormat="1" ht="16.5" customHeight="1">
      <c r="B9" s="30"/>
      <c r="E9" s="182" t="s">
        <v>778</v>
      </c>
      <c r="F9" s="222"/>
      <c r="G9" s="222"/>
      <c r="H9" s="222"/>
      <c r="L9" s="30"/>
    </row>
    <row r="10" spans="2:56" s="1" customFormat="1" ht="11.25">
      <c r="B10" s="30"/>
      <c r="L10" s="30"/>
    </row>
    <row r="11" spans="2:5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5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56" s="1" customFormat="1" ht="10.9" customHeight="1">
      <c r="B13" s="30"/>
      <c r="L13" s="30"/>
    </row>
    <row r="14" spans="2:5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5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ROUND((SUM(BE119:BE141)),  2)</f>
        <v>0</v>
      </c>
      <c r="I33" s="90">
        <v>0.21</v>
      </c>
      <c r="J33" s="89">
        <f>ROUND(((SUM(BE119:BE141))*I33),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ROUND((SUM(BF119:BF141)),  2)</f>
        <v>0</v>
      </c>
      <c r="I34" s="90">
        <v>0.12</v>
      </c>
      <c r="J34" s="89">
        <f>ROUND(((SUM(BF119:BF141))*I34),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ROUND((SUM(BG119:BG141)),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ROUND((SUM(BH119:BH141)),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ROUND((SUM(BI119:BI141)),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90 - VON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 xml:space="preserve">Dětský domov Dolní Čermná 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J119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779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8" customFormat="1" ht="24.95" hidden="1" customHeight="1">
      <c r="B98" s="102"/>
      <c r="D98" s="103" t="s">
        <v>780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8" customFormat="1" ht="24.95" hidden="1" customHeight="1">
      <c r="B99" s="102"/>
      <c r="D99" s="103" t="s">
        <v>781</v>
      </c>
      <c r="E99" s="104"/>
      <c r="F99" s="104"/>
      <c r="G99" s="104"/>
      <c r="H99" s="104"/>
      <c r="I99" s="104"/>
      <c r="J99" s="105">
        <f>J136</f>
        <v>0</v>
      </c>
      <c r="L99" s="102"/>
    </row>
    <row r="100" spans="2:12" s="1" customFormat="1" ht="21.75" hidden="1" customHeight="1">
      <c r="B100" s="30"/>
      <c r="L100" s="30"/>
    </row>
    <row r="101" spans="2:12" s="1" customFormat="1" ht="6.95" hidden="1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2" spans="2:12" ht="11.25" hidden="1"/>
    <row r="103" spans="2:12" ht="11.25" hidden="1"/>
    <row r="104" spans="2:12" ht="11.25" hidden="1"/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123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20" t="str">
        <f>E7</f>
        <v>STAVEBNÍ DOPLNĚNÍ RD č. p. 271, DOLNÍ TŘEŠŇOVEC</v>
      </c>
      <c r="F109" s="221"/>
      <c r="G109" s="221"/>
      <c r="H109" s="221"/>
      <c r="L109" s="30"/>
    </row>
    <row r="110" spans="2:12" s="1" customFormat="1" ht="12" customHeight="1">
      <c r="B110" s="30"/>
      <c r="C110" s="25" t="s">
        <v>112</v>
      </c>
      <c r="L110" s="30"/>
    </row>
    <row r="111" spans="2:12" s="1" customFormat="1" ht="16.5" customHeight="1">
      <c r="B111" s="30"/>
      <c r="E111" s="182" t="str">
        <f>E9</f>
        <v>90 - VON</v>
      </c>
      <c r="F111" s="222"/>
      <c r="G111" s="222"/>
      <c r="H111" s="222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Dolní Třešňovec</v>
      </c>
      <c r="I113" s="25" t="s">
        <v>22</v>
      </c>
      <c r="J113" s="50" t="str">
        <f>IF(J12="","",J12)</f>
        <v>4. 6. 2025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24</v>
      </c>
      <c r="F115" s="23" t="str">
        <f>E15</f>
        <v xml:space="preserve">Dětský domov Dolní Čermná </v>
      </c>
      <c r="I115" s="25" t="s">
        <v>31</v>
      </c>
      <c r="J115" s="28" t="str">
        <f>E21</f>
        <v>vs-studio s.r.o.</v>
      </c>
      <c r="L115" s="30"/>
    </row>
    <row r="116" spans="2:65" s="1" customFormat="1" ht="15.2" customHeight="1">
      <c r="B116" s="30"/>
      <c r="C116" s="25" t="s">
        <v>29</v>
      </c>
      <c r="F116" s="23" t="str">
        <f>IF(E18="","",E18)</f>
        <v>Vyplň údaj</v>
      </c>
      <c r="I116" s="25" t="s">
        <v>35</v>
      </c>
      <c r="J116" s="28" t="str">
        <f>E24</f>
        <v>vs-studio s.r.o.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124</v>
      </c>
      <c r="D118" s="112" t="s">
        <v>62</v>
      </c>
      <c r="E118" s="112" t="s">
        <v>58</v>
      </c>
      <c r="F118" s="112" t="s">
        <v>59</v>
      </c>
      <c r="G118" s="112" t="s">
        <v>125</v>
      </c>
      <c r="H118" s="112" t="s">
        <v>126</v>
      </c>
      <c r="I118" s="112" t="s">
        <v>127</v>
      </c>
      <c r="J118" s="112" t="s">
        <v>118</v>
      </c>
      <c r="K118" s="113" t="s">
        <v>128</v>
      </c>
      <c r="L118" s="110"/>
      <c r="M118" s="57" t="s">
        <v>1</v>
      </c>
      <c r="N118" s="58" t="s">
        <v>41</v>
      </c>
      <c r="O118" s="58" t="s">
        <v>129</v>
      </c>
      <c r="P118" s="58" t="s">
        <v>130</v>
      </c>
      <c r="Q118" s="58" t="s">
        <v>131</v>
      </c>
      <c r="R118" s="58" t="s">
        <v>132</v>
      </c>
      <c r="S118" s="58" t="s">
        <v>133</v>
      </c>
      <c r="T118" s="59" t="s">
        <v>134</v>
      </c>
    </row>
    <row r="119" spans="2:65" s="1" customFormat="1" ht="22.9" customHeight="1">
      <c r="B119" s="30"/>
      <c r="C119" s="62" t="s">
        <v>135</v>
      </c>
      <c r="J119" s="114">
        <f>BK119</f>
        <v>0</v>
      </c>
      <c r="L119" s="30"/>
      <c r="M119" s="60"/>
      <c r="N119" s="51"/>
      <c r="O119" s="51"/>
      <c r="P119" s="115">
        <f>P120+P127+P136</f>
        <v>0</v>
      </c>
      <c r="Q119" s="51"/>
      <c r="R119" s="115">
        <f>R120+R127+R136</f>
        <v>1.0000000000000001E-5</v>
      </c>
      <c r="S119" s="51"/>
      <c r="T119" s="116">
        <f>T120+T127+T136</f>
        <v>0</v>
      </c>
      <c r="AT119" s="15" t="s">
        <v>76</v>
      </c>
      <c r="AU119" s="15" t="s">
        <v>120</v>
      </c>
      <c r="BK119" s="117">
        <f>BK120+BK127+BK136</f>
        <v>0</v>
      </c>
    </row>
    <row r="120" spans="2:65" s="11" customFormat="1" ht="25.9" customHeight="1">
      <c r="B120" s="118"/>
      <c r="D120" s="119" t="s">
        <v>76</v>
      </c>
      <c r="E120" s="120" t="s">
        <v>782</v>
      </c>
      <c r="F120" s="120" t="s">
        <v>783</v>
      </c>
      <c r="I120" s="121"/>
      <c r="J120" s="122">
        <f>BK120</f>
        <v>0</v>
      </c>
      <c r="L120" s="118"/>
      <c r="M120" s="123"/>
      <c r="P120" s="124">
        <f>SUM(P121:P126)</f>
        <v>0</v>
      </c>
      <c r="R120" s="124">
        <f>SUM(R121:R126)</f>
        <v>0</v>
      </c>
      <c r="T120" s="125">
        <f>SUM(T121:T126)</f>
        <v>0</v>
      </c>
      <c r="AR120" s="119" t="s">
        <v>163</v>
      </c>
      <c r="AT120" s="126" t="s">
        <v>76</v>
      </c>
      <c r="AU120" s="126" t="s">
        <v>77</v>
      </c>
      <c r="AY120" s="119" t="s">
        <v>138</v>
      </c>
      <c r="BK120" s="127">
        <f>SUM(BK121:BK126)</f>
        <v>0</v>
      </c>
    </row>
    <row r="121" spans="2:65" s="1" customFormat="1" ht="16.5" customHeight="1">
      <c r="B121" s="30"/>
      <c r="C121" s="130" t="s">
        <v>85</v>
      </c>
      <c r="D121" s="130" t="s">
        <v>140</v>
      </c>
      <c r="E121" s="131" t="s">
        <v>784</v>
      </c>
      <c r="F121" s="132" t="s">
        <v>785</v>
      </c>
      <c r="G121" s="133" t="s">
        <v>786</v>
      </c>
      <c r="H121" s="134">
        <v>1</v>
      </c>
      <c r="I121" s="135"/>
      <c r="J121" s="136">
        <f>ROUND(I121*H121,2)</f>
        <v>0</v>
      </c>
      <c r="K121" s="132" t="s">
        <v>787</v>
      </c>
      <c r="L121" s="30"/>
      <c r="M121" s="137" t="s">
        <v>1</v>
      </c>
      <c r="N121" s="138" t="s">
        <v>43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145</v>
      </c>
      <c r="AT121" s="141" t="s">
        <v>140</v>
      </c>
      <c r="AU121" s="141" t="s">
        <v>85</v>
      </c>
      <c r="AY121" s="15" t="s">
        <v>138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5" t="s">
        <v>146</v>
      </c>
      <c r="BK121" s="142">
        <f>ROUND(I121*H121,2)</f>
        <v>0</v>
      </c>
      <c r="BL121" s="15" t="s">
        <v>145</v>
      </c>
      <c r="BM121" s="141" t="s">
        <v>788</v>
      </c>
    </row>
    <row r="122" spans="2:65" s="1" customFormat="1" ht="11.25">
      <c r="B122" s="30"/>
      <c r="D122" s="143" t="s">
        <v>148</v>
      </c>
      <c r="F122" s="144" t="s">
        <v>789</v>
      </c>
      <c r="I122" s="145"/>
      <c r="L122" s="30"/>
      <c r="M122" s="146"/>
      <c r="T122" s="54"/>
      <c r="AT122" s="15" t="s">
        <v>148</v>
      </c>
      <c r="AU122" s="15" t="s">
        <v>85</v>
      </c>
    </row>
    <row r="123" spans="2:65" s="12" customFormat="1" ht="11.25">
      <c r="B123" s="147"/>
      <c r="D123" s="148" t="s">
        <v>150</v>
      </c>
      <c r="E123" s="149" t="s">
        <v>790</v>
      </c>
      <c r="F123" s="150" t="s">
        <v>791</v>
      </c>
      <c r="H123" s="151">
        <v>1</v>
      </c>
      <c r="I123" s="152"/>
      <c r="L123" s="147"/>
      <c r="M123" s="153"/>
      <c r="T123" s="154"/>
      <c r="AT123" s="149" t="s">
        <v>150</v>
      </c>
      <c r="AU123" s="149" t="s">
        <v>85</v>
      </c>
      <c r="AV123" s="12" t="s">
        <v>146</v>
      </c>
      <c r="AW123" s="12" t="s">
        <v>34</v>
      </c>
      <c r="AX123" s="12" t="s">
        <v>85</v>
      </c>
      <c r="AY123" s="149" t="s">
        <v>138</v>
      </c>
    </row>
    <row r="124" spans="2:65" s="1" customFormat="1" ht="16.5" customHeight="1">
      <c r="B124" s="30"/>
      <c r="C124" s="130" t="s">
        <v>146</v>
      </c>
      <c r="D124" s="130" t="s">
        <v>140</v>
      </c>
      <c r="E124" s="131" t="s">
        <v>792</v>
      </c>
      <c r="F124" s="132" t="s">
        <v>793</v>
      </c>
      <c r="G124" s="133" t="s">
        <v>786</v>
      </c>
      <c r="H124" s="134">
        <v>1</v>
      </c>
      <c r="I124" s="135"/>
      <c r="J124" s="136">
        <f>ROUND(I124*H124,2)</f>
        <v>0</v>
      </c>
      <c r="K124" s="132" t="s">
        <v>144</v>
      </c>
      <c r="L124" s="30"/>
      <c r="M124" s="137" t="s">
        <v>1</v>
      </c>
      <c r="N124" s="138" t="s">
        <v>43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145</v>
      </c>
      <c r="AT124" s="141" t="s">
        <v>140</v>
      </c>
      <c r="AU124" s="141" t="s">
        <v>85</v>
      </c>
      <c r="AY124" s="15" t="s">
        <v>138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146</v>
      </c>
      <c r="BK124" s="142">
        <f>ROUND(I124*H124,2)</f>
        <v>0</v>
      </c>
      <c r="BL124" s="15" t="s">
        <v>145</v>
      </c>
      <c r="BM124" s="141" t="s">
        <v>794</v>
      </c>
    </row>
    <row r="125" spans="2:65" s="1" customFormat="1" ht="11.25">
      <c r="B125" s="30"/>
      <c r="D125" s="143" t="s">
        <v>148</v>
      </c>
      <c r="F125" s="144" t="s">
        <v>795</v>
      </c>
      <c r="I125" s="145"/>
      <c r="L125" s="30"/>
      <c r="M125" s="146"/>
      <c r="T125" s="54"/>
      <c r="AT125" s="15" t="s">
        <v>148</v>
      </c>
      <c r="AU125" s="15" t="s">
        <v>85</v>
      </c>
    </row>
    <row r="126" spans="2:65" s="12" customFormat="1" ht="11.25">
      <c r="B126" s="147"/>
      <c r="D126" s="148" t="s">
        <v>150</v>
      </c>
      <c r="E126" s="149" t="s">
        <v>796</v>
      </c>
      <c r="F126" s="150" t="s">
        <v>797</v>
      </c>
      <c r="H126" s="151">
        <v>1</v>
      </c>
      <c r="I126" s="152"/>
      <c r="L126" s="147"/>
      <c r="M126" s="153"/>
      <c r="T126" s="154"/>
      <c r="AT126" s="149" t="s">
        <v>150</v>
      </c>
      <c r="AU126" s="149" t="s">
        <v>85</v>
      </c>
      <c r="AV126" s="12" t="s">
        <v>146</v>
      </c>
      <c r="AW126" s="12" t="s">
        <v>34</v>
      </c>
      <c r="AX126" s="12" t="s">
        <v>85</v>
      </c>
      <c r="AY126" s="149" t="s">
        <v>138</v>
      </c>
    </row>
    <row r="127" spans="2:65" s="11" customFormat="1" ht="25.9" customHeight="1">
      <c r="B127" s="118"/>
      <c r="D127" s="119" t="s">
        <v>76</v>
      </c>
      <c r="E127" s="120" t="s">
        <v>798</v>
      </c>
      <c r="F127" s="120" t="s">
        <v>799</v>
      </c>
      <c r="I127" s="121"/>
      <c r="J127" s="122">
        <f>BK127</f>
        <v>0</v>
      </c>
      <c r="L127" s="118"/>
      <c r="M127" s="123"/>
      <c r="P127" s="124">
        <f>SUM(P128:P135)</f>
        <v>0</v>
      </c>
      <c r="R127" s="124">
        <f>SUM(R128:R135)</f>
        <v>1.0000000000000001E-5</v>
      </c>
      <c r="T127" s="125">
        <f>SUM(T128:T135)</f>
        <v>0</v>
      </c>
      <c r="AR127" s="119" t="s">
        <v>163</v>
      </c>
      <c r="AT127" s="126" t="s">
        <v>76</v>
      </c>
      <c r="AU127" s="126" t="s">
        <v>77</v>
      </c>
      <c r="AY127" s="119" t="s">
        <v>138</v>
      </c>
      <c r="BK127" s="127">
        <f>SUM(BK128:BK135)</f>
        <v>0</v>
      </c>
    </row>
    <row r="128" spans="2:65" s="1" customFormat="1" ht="16.5" customHeight="1">
      <c r="B128" s="30"/>
      <c r="C128" s="130" t="s">
        <v>187</v>
      </c>
      <c r="D128" s="130" t="s">
        <v>140</v>
      </c>
      <c r="E128" s="131" t="s">
        <v>800</v>
      </c>
      <c r="F128" s="132" t="s">
        <v>801</v>
      </c>
      <c r="G128" s="133" t="s">
        <v>786</v>
      </c>
      <c r="H128" s="134">
        <v>1</v>
      </c>
      <c r="I128" s="135"/>
      <c r="J128" s="136">
        <f>ROUND(I128*H128,2)</f>
        <v>0</v>
      </c>
      <c r="K128" s="132" t="s">
        <v>144</v>
      </c>
      <c r="L128" s="30"/>
      <c r="M128" s="137" t="s">
        <v>1</v>
      </c>
      <c r="N128" s="138" t="s">
        <v>43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145</v>
      </c>
      <c r="AT128" s="141" t="s">
        <v>140</v>
      </c>
      <c r="AU128" s="141" t="s">
        <v>85</v>
      </c>
      <c r="AY128" s="15" t="s">
        <v>138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146</v>
      </c>
      <c r="BK128" s="142">
        <f>ROUND(I128*H128,2)</f>
        <v>0</v>
      </c>
      <c r="BL128" s="15" t="s">
        <v>145</v>
      </c>
      <c r="BM128" s="141" t="s">
        <v>802</v>
      </c>
    </row>
    <row r="129" spans="2:65" s="1" customFormat="1" ht="11.25">
      <c r="B129" s="30"/>
      <c r="D129" s="143" t="s">
        <v>148</v>
      </c>
      <c r="F129" s="144" t="s">
        <v>803</v>
      </c>
      <c r="I129" s="145"/>
      <c r="L129" s="30"/>
      <c r="M129" s="146"/>
      <c r="T129" s="54"/>
      <c r="AT129" s="15" t="s">
        <v>148</v>
      </c>
      <c r="AU129" s="15" t="s">
        <v>85</v>
      </c>
    </row>
    <row r="130" spans="2:65" s="12" customFormat="1" ht="11.25">
      <c r="B130" s="147"/>
      <c r="D130" s="148" t="s">
        <v>150</v>
      </c>
      <c r="E130" s="149" t="s">
        <v>777</v>
      </c>
      <c r="F130" s="150" t="s">
        <v>804</v>
      </c>
      <c r="H130" s="151">
        <v>1</v>
      </c>
      <c r="I130" s="152"/>
      <c r="L130" s="147"/>
      <c r="M130" s="153"/>
      <c r="T130" s="154"/>
      <c r="AT130" s="149" t="s">
        <v>150</v>
      </c>
      <c r="AU130" s="149" t="s">
        <v>85</v>
      </c>
      <c r="AV130" s="12" t="s">
        <v>146</v>
      </c>
      <c r="AW130" s="12" t="s">
        <v>34</v>
      </c>
      <c r="AX130" s="12" t="s">
        <v>85</v>
      </c>
      <c r="AY130" s="149" t="s">
        <v>138</v>
      </c>
    </row>
    <row r="131" spans="2:65" s="1" customFormat="1" ht="16.5" customHeight="1">
      <c r="B131" s="30"/>
      <c r="C131" s="130" t="s">
        <v>145</v>
      </c>
      <c r="D131" s="130" t="s">
        <v>140</v>
      </c>
      <c r="E131" s="131" t="s">
        <v>805</v>
      </c>
      <c r="F131" s="132" t="s">
        <v>806</v>
      </c>
      <c r="G131" s="133" t="s">
        <v>786</v>
      </c>
      <c r="H131" s="134">
        <v>1</v>
      </c>
      <c r="I131" s="135"/>
      <c r="J131" s="136">
        <f>ROUND(I131*H131,2)</f>
        <v>0</v>
      </c>
      <c r="K131" s="132" t="s">
        <v>144</v>
      </c>
      <c r="L131" s="30"/>
      <c r="M131" s="137" t="s">
        <v>1</v>
      </c>
      <c r="N131" s="138" t="s">
        <v>43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145</v>
      </c>
      <c r="AT131" s="141" t="s">
        <v>140</v>
      </c>
      <c r="AU131" s="141" t="s">
        <v>85</v>
      </c>
      <c r="AY131" s="15" t="s">
        <v>138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146</v>
      </c>
      <c r="BK131" s="142">
        <f>ROUND(I131*H131,2)</f>
        <v>0</v>
      </c>
      <c r="BL131" s="15" t="s">
        <v>145</v>
      </c>
      <c r="BM131" s="141" t="s">
        <v>807</v>
      </c>
    </row>
    <row r="132" spans="2:65" s="1" customFormat="1" ht="11.25">
      <c r="B132" s="30"/>
      <c r="D132" s="143" t="s">
        <v>148</v>
      </c>
      <c r="F132" s="144" t="s">
        <v>808</v>
      </c>
      <c r="I132" s="145"/>
      <c r="L132" s="30"/>
      <c r="M132" s="146"/>
      <c r="T132" s="54"/>
      <c r="AT132" s="15" t="s">
        <v>148</v>
      </c>
      <c r="AU132" s="15" t="s">
        <v>85</v>
      </c>
    </row>
    <row r="133" spans="2:65" s="12" customFormat="1" ht="11.25">
      <c r="B133" s="147"/>
      <c r="D133" s="148" t="s">
        <v>150</v>
      </c>
      <c r="E133" s="149" t="s">
        <v>809</v>
      </c>
      <c r="F133" s="150" t="s">
        <v>85</v>
      </c>
      <c r="H133" s="151">
        <v>1</v>
      </c>
      <c r="I133" s="152"/>
      <c r="L133" s="147"/>
      <c r="M133" s="153"/>
      <c r="T133" s="154"/>
      <c r="AT133" s="149" t="s">
        <v>150</v>
      </c>
      <c r="AU133" s="149" t="s">
        <v>85</v>
      </c>
      <c r="AV133" s="12" t="s">
        <v>146</v>
      </c>
      <c r="AW133" s="12" t="s">
        <v>34</v>
      </c>
      <c r="AX133" s="12" t="s">
        <v>85</v>
      </c>
      <c r="AY133" s="149" t="s">
        <v>138</v>
      </c>
    </row>
    <row r="134" spans="2:65" s="1" customFormat="1" ht="24.2" customHeight="1">
      <c r="B134" s="30"/>
      <c r="C134" s="130" t="s">
        <v>163</v>
      </c>
      <c r="D134" s="130" t="s">
        <v>140</v>
      </c>
      <c r="E134" s="131" t="s">
        <v>810</v>
      </c>
      <c r="F134" s="132" t="s">
        <v>811</v>
      </c>
      <c r="G134" s="133" t="s">
        <v>786</v>
      </c>
      <c r="H134" s="134">
        <v>1</v>
      </c>
      <c r="I134" s="135"/>
      <c r="J134" s="136">
        <f>ROUND(I134*H134,2)</f>
        <v>0</v>
      </c>
      <c r="K134" s="132" t="s">
        <v>284</v>
      </c>
      <c r="L134" s="30"/>
      <c r="M134" s="137" t="s">
        <v>1</v>
      </c>
      <c r="N134" s="138" t="s">
        <v>43</v>
      </c>
      <c r="P134" s="139">
        <f>O134*H134</f>
        <v>0</v>
      </c>
      <c r="Q134" s="139">
        <v>1.0000000000000001E-5</v>
      </c>
      <c r="R134" s="139">
        <f>Q134*H134</f>
        <v>1.0000000000000001E-5</v>
      </c>
      <c r="S134" s="139">
        <v>0</v>
      </c>
      <c r="T134" s="140">
        <f>S134*H134</f>
        <v>0</v>
      </c>
      <c r="AR134" s="141" t="s">
        <v>231</v>
      </c>
      <c r="AT134" s="141" t="s">
        <v>140</v>
      </c>
      <c r="AU134" s="141" t="s">
        <v>85</v>
      </c>
      <c r="AY134" s="15" t="s">
        <v>138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146</v>
      </c>
      <c r="BK134" s="142">
        <f>ROUND(I134*H134,2)</f>
        <v>0</v>
      </c>
      <c r="BL134" s="15" t="s">
        <v>231</v>
      </c>
      <c r="BM134" s="141" t="s">
        <v>812</v>
      </c>
    </row>
    <row r="135" spans="2:65" s="12" customFormat="1" ht="11.25">
      <c r="B135" s="147"/>
      <c r="D135" s="148" t="s">
        <v>150</v>
      </c>
      <c r="E135" s="149" t="s">
        <v>1</v>
      </c>
      <c r="F135" s="150" t="s">
        <v>85</v>
      </c>
      <c r="H135" s="151">
        <v>1</v>
      </c>
      <c r="I135" s="152"/>
      <c r="L135" s="147"/>
      <c r="M135" s="153"/>
      <c r="T135" s="154"/>
      <c r="AT135" s="149" t="s">
        <v>150</v>
      </c>
      <c r="AU135" s="149" t="s">
        <v>85</v>
      </c>
      <c r="AV135" s="12" t="s">
        <v>146</v>
      </c>
      <c r="AW135" s="12" t="s">
        <v>34</v>
      </c>
      <c r="AX135" s="12" t="s">
        <v>85</v>
      </c>
      <c r="AY135" s="149" t="s">
        <v>138</v>
      </c>
    </row>
    <row r="136" spans="2:65" s="11" customFormat="1" ht="25.9" customHeight="1">
      <c r="B136" s="118"/>
      <c r="D136" s="119" t="s">
        <v>76</v>
      </c>
      <c r="E136" s="120" t="s">
        <v>813</v>
      </c>
      <c r="F136" s="120" t="s">
        <v>814</v>
      </c>
      <c r="I136" s="121"/>
      <c r="J136" s="122">
        <f>BK136</f>
        <v>0</v>
      </c>
      <c r="L136" s="118"/>
      <c r="M136" s="123"/>
      <c r="P136" s="124">
        <f>SUM(P137:P141)</f>
        <v>0</v>
      </c>
      <c r="R136" s="124">
        <f>SUM(R137:R141)</f>
        <v>0</v>
      </c>
      <c r="T136" s="125">
        <f>SUM(T137:T141)</f>
        <v>0</v>
      </c>
      <c r="AR136" s="119" t="s">
        <v>163</v>
      </c>
      <c r="AT136" s="126" t="s">
        <v>76</v>
      </c>
      <c r="AU136" s="126" t="s">
        <v>77</v>
      </c>
      <c r="AY136" s="119" t="s">
        <v>138</v>
      </c>
      <c r="BK136" s="127">
        <f>SUM(BK137:BK141)</f>
        <v>0</v>
      </c>
    </row>
    <row r="137" spans="2:65" s="1" customFormat="1" ht="16.5" customHeight="1">
      <c r="B137" s="30"/>
      <c r="C137" s="130" t="s">
        <v>174</v>
      </c>
      <c r="D137" s="130" t="s">
        <v>140</v>
      </c>
      <c r="E137" s="131" t="s">
        <v>815</v>
      </c>
      <c r="F137" s="132" t="s">
        <v>816</v>
      </c>
      <c r="G137" s="133" t="s">
        <v>786</v>
      </c>
      <c r="H137" s="134">
        <v>1</v>
      </c>
      <c r="I137" s="135"/>
      <c r="J137" s="136">
        <f>ROUND(I137*H137,2)</f>
        <v>0</v>
      </c>
      <c r="K137" s="132" t="s">
        <v>144</v>
      </c>
      <c r="L137" s="30"/>
      <c r="M137" s="137" t="s">
        <v>1</v>
      </c>
      <c r="N137" s="138" t="s">
        <v>43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145</v>
      </c>
      <c r="AT137" s="141" t="s">
        <v>140</v>
      </c>
      <c r="AU137" s="141" t="s">
        <v>85</v>
      </c>
      <c r="AY137" s="15" t="s">
        <v>138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146</v>
      </c>
      <c r="BK137" s="142">
        <f>ROUND(I137*H137,2)</f>
        <v>0</v>
      </c>
      <c r="BL137" s="15" t="s">
        <v>145</v>
      </c>
      <c r="BM137" s="141" t="s">
        <v>817</v>
      </c>
    </row>
    <row r="138" spans="2:65" s="1" customFormat="1" ht="11.25">
      <c r="B138" s="30"/>
      <c r="D138" s="143" t="s">
        <v>148</v>
      </c>
      <c r="F138" s="144" t="s">
        <v>818</v>
      </c>
      <c r="I138" s="145"/>
      <c r="L138" s="30"/>
      <c r="M138" s="146"/>
      <c r="T138" s="54"/>
      <c r="AT138" s="15" t="s">
        <v>148</v>
      </c>
      <c r="AU138" s="15" t="s">
        <v>85</v>
      </c>
    </row>
    <row r="139" spans="2:65" s="12" customFormat="1" ht="11.25">
      <c r="B139" s="147"/>
      <c r="D139" s="148" t="s">
        <v>150</v>
      </c>
      <c r="E139" s="149" t="s">
        <v>819</v>
      </c>
      <c r="F139" s="150" t="s">
        <v>820</v>
      </c>
      <c r="H139" s="151">
        <v>1</v>
      </c>
      <c r="I139" s="152"/>
      <c r="L139" s="147"/>
      <c r="M139" s="153"/>
      <c r="T139" s="154"/>
      <c r="AT139" s="149" t="s">
        <v>150</v>
      </c>
      <c r="AU139" s="149" t="s">
        <v>85</v>
      </c>
      <c r="AV139" s="12" t="s">
        <v>146</v>
      </c>
      <c r="AW139" s="12" t="s">
        <v>34</v>
      </c>
      <c r="AX139" s="12" t="s">
        <v>85</v>
      </c>
      <c r="AY139" s="149" t="s">
        <v>138</v>
      </c>
    </row>
    <row r="140" spans="2:65" s="1" customFormat="1" ht="16.5" customHeight="1">
      <c r="B140" s="30"/>
      <c r="C140" s="130" t="s">
        <v>168</v>
      </c>
      <c r="D140" s="130" t="s">
        <v>140</v>
      </c>
      <c r="E140" s="131" t="s">
        <v>821</v>
      </c>
      <c r="F140" s="132" t="s">
        <v>822</v>
      </c>
      <c r="G140" s="133" t="s">
        <v>786</v>
      </c>
      <c r="H140" s="134">
        <v>1</v>
      </c>
      <c r="I140" s="135"/>
      <c r="J140" s="136">
        <f>ROUND(I140*H140,2)</f>
        <v>0</v>
      </c>
      <c r="K140" s="132" t="s">
        <v>284</v>
      </c>
      <c r="L140" s="30"/>
      <c r="M140" s="137" t="s">
        <v>1</v>
      </c>
      <c r="N140" s="138" t="s">
        <v>43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145</v>
      </c>
      <c r="AT140" s="141" t="s">
        <v>140</v>
      </c>
      <c r="AU140" s="141" t="s">
        <v>85</v>
      </c>
      <c r="AY140" s="15" t="s">
        <v>138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146</v>
      </c>
      <c r="BK140" s="142">
        <f>ROUND(I140*H140,2)</f>
        <v>0</v>
      </c>
      <c r="BL140" s="15" t="s">
        <v>145</v>
      </c>
      <c r="BM140" s="141" t="s">
        <v>823</v>
      </c>
    </row>
    <row r="141" spans="2:65" s="12" customFormat="1" ht="11.25">
      <c r="B141" s="147"/>
      <c r="D141" s="148" t="s">
        <v>150</v>
      </c>
      <c r="E141" s="149" t="s">
        <v>824</v>
      </c>
      <c r="F141" s="150" t="s">
        <v>825</v>
      </c>
      <c r="H141" s="151">
        <v>1</v>
      </c>
      <c r="I141" s="152"/>
      <c r="L141" s="147"/>
      <c r="M141" s="155"/>
      <c r="N141" s="156"/>
      <c r="O141" s="156"/>
      <c r="P141" s="156"/>
      <c r="Q141" s="156"/>
      <c r="R141" s="156"/>
      <c r="S141" s="156"/>
      <c r="T141" s="157"/>
      <c r="AT141" s="149" t="s">
        <v>150</v>
      </c>
      <c r="AU141" s="149" t="s">
        <v>85</v>
      </c>
      <c r="AV141" s="12" t="s">
        <v>146</v>
      </c>
      <c r="AW141" s="12" t="s">
        <v>34</v>
      </c>
      <c r="AX141" s="12" t="s">
        <v>85</v>
      </c>
      <c r="AY141" s="149" t="s">
        <v>138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0"/>
    </row>
  </sheetData>
  <sheetProtection algorithmName="SHA-512" hashValue="x/D6jY/EzIdI6f6u6FBqWe0rSGc2/cdPaJAXRmf6u8bDjy7pfPeZQZT5ynDppYXh+OR+Tuoyy5Lw6ncnEwI9Zw==" saltValue="g5Fs4as3sEc1Z9W6Na0cQ3I7CIBA4pkgHEm35ZFpMSX7I7uC2uMeNuDR/Chpw/ZXSLL7OuVEjD9cxd4H6Je2mg==" spinCount="100000" sheet="1" objects="1" scenarios="1" formatColumns="0" formatRows="0" autoFilter="0"/>
  <autoFilter ref="C118:K141" xr:uid="{00000000-0009-0000-0000-000009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2" r:id="rId1" xr:uid="{00000000-0004-0000-0900-000000000000}"/>
    <hyperlink ref="F125" r:id="rId2" xr:uid="{00000000-0004-0000-0900-000001000000}"/>
    <hyperlink ref="F129" r:id="rId3" xr:uid="{00000000-0004-0000-0900-000002000000}"/>
    <hyperlink ref="F132" r:id="rId4" xr:uid="{00000000-0004-0000-0900-000003000000}"/>
    <hyperlink ref="F138" r:id="rId5" xr:uid="{00000000-0004-0000-09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9"/>
  <sheetViews>
    <sheetView showGridLines="0" topLeftCell="A125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113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114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115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115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ROUND((SUM(BE118:BE138)),  2)</f>
        <v>0</v>
      </c>
      <c r="I33" s="90">
        <v>0.21</v>
      </c>
      <c r="J33" s="89">
        <f>ROUND(((SUM(BE118:BE138))*I33),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ROUND((SUM(BF118:BF138)),  2)</f>
        <v>0</v>
      </c>
      <c r="I34" s="90">
        <v>0.12</v>
      </c>
      <c r="J34" s="89">
        <f>ROUND(((SUM(BF118:BF138))*I34),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ROUND((SUM(BG118:BG138)),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ROUND((SUM(BH118:BH138)),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ROUND((SUM(BI118:BI138)),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01 - TERÉNNÍ ÚPRAVY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Dětský domov Dolní Čermná</v>
      </c>
      <c r="I91" s="25" t="s">
        <v>31</v>
      </c>
      <c r="J91" s="28" t="str">
        <f>E21</f>
        <v xml:space="preserve">vs-studio s.r.o. 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 xml:space="preserve">vs-studio s.r.o.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J118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hidden="1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hidden="1" customHeight="1">
      <c r="B99" s="30"/>
      <c r="L99" s="30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1" spans="2:12" ht="11.25" hidden="1"/>
    <row r="102" spans="2:12" ht="11.25" hidden="1"/>
    <row r="103" spans="2:12" ht="11.25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123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0" t="str">
        <f>E7</f>
        <v>STAVEBNÍ DOPLNĚNÍ RD č. p. 271, DOLNÍ TŘEŠŇOVEC</v>
      </c>
      <c r="F108" s="221"/>
      <c r="G108" s="221"/>
      <c r="H108" s="221"/>
      <c r="L108" s="30"/>
    </row>
    <row r="109" spans="2:12" s="1" customFormat="1" ht="12" customHeight="1">
      <c r="B109" s="30"/>
      <c r="C109" s="25" t="s">
        <v>112</v>
      </c>
      <c r="L109" s="30"/>
    </row>
    <row r="110" spans="2:12" s="1" customFormat="1" ht="16.5" customHeight="1">
      <c r="B110" s="30"/>
      <c r="E110" s="182" t="str">
        <f>E9</f>
        <v>01 - TERÉNNÍ ÚPRAVY RD</v>
      </c>
      <c r="F110" s="222"/>
      <c r="G110" s="222"/>
      <c r="H110" s="222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Dolní Třešňovec</v>
      </c>
      <c r="I112" s="25" t="s">
        <v>22</v>
      </c>
      <c r="J112" s="50" t="str">
        <f>IF(J12="","",J12)</f>
        <v>4. 6. 2025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>Dětský domov Dolní Čermná</v>
      </c>
      <c r="I114" s="25" t="s">
        <v>31</v>
      </c>
      <c r="J114" s="28" t="str">
        <f>E21</f>
        <v xml:space="preserve">vs-studio s.r.o. </v>
      </c>
      <c r="L114" s="30"/>
    </row>
    <row r="115" spans="2:65" s="1" customFormat="1" ht="15.2" customHeight="1">
      <c r="B115" s="30"/>
      <c r="C115" s="25" t="s">
        <v>29</v>
      </c>
      <c r="F115" s="23" t="str">
        <f>IF(E18="","",E18)</f>
        <v>Vyplň údaj</v>
      </c>
      <c r="I115" s="25" t="s">
        <v>35</v>
      </c>
      <c r="J115" s="28" t="str">
        <f>E24</f>
        <v xml:space="preserve">vs-studio s.r.o.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124</v>
      </c>
      <c r="D117" s="112" t="s">
        <v>62</v>
      </c>
      <c r="E117" s="112" t="s">
        <v>58</v>
      </c>
      <c r="F117" s="112" t="s">
        <v>59</v>
      </c>
      <c r="G117" s="112" t="s">
        <v>125</v>
      </c>
      <c r="H117" s="112" t="s">
        <v>126</v>
      </c>
      <c r="I117" s="112" t="s">
        <v>127</v>
      </c>
      <c r="J117" s="112" t="s">
        <v>118</v>
      </c>
      <c r="K117" s="113" t="s">
        <v>128</v>
      </c>
      <c r="L117" s="110"/>
      <c r="M117" s="57" t="s">
        <v>1</v>
      </c>
      <c r="N117" s="58" t="s">
        <v>41</v>
      </c>
      <c r="O117" s="58" t="s">
        <v>129</v>
      </c>
      <c r="P117" s="58" t="s">
        <v>130</v>
      </c>
      <c r="Q117" s="58" t="s">
        <v>131</v>
      </c>
      <c r="R117" s="58" t="s">
        <v>132</v>
      </c>
      <c r="S117" s="58" t="s">
        <v>133</v>
      </c>
      <c r="T117" s="59" t="s">
        <v>134</v>
      </c>
    </row>
    <row r="118" spans="2:65" s="1" customFormat="1" ht="22.9" customHeight="1">
      <c r="B118" s="30"/>
      <c r="C118" s="62" t="s">
        <v>135</v>
      </c>
      <c r="J118" s="114">
        <f>BK118</f>
        <v>0</v>
      </c>
      <c r="L118" s="30"/>
      <c r="M118" s="60"/>
      <c r="N118" s="51"/>
      <c r="O118" s="51"/>
      <c r="P118" s="115">
        <f>P119</f>
        <v>0</v>
      </c>
      <c r="Q118" s="51"/>
      <c r="R118" s="115">
        <f>R119</f>
        <v>0</v>
      </c>
      <c r="S118" s="51"/>
      <c r="T118" s="116">
        <f>T119</f>
        <v>0</v>
      </c>
      <c r="AT118" s="15" t="s">
        <v>76</v>
      </c>
      <c r="AU118" s="15" t="s">
        <v>120</v>
      </c>
      <c r="BK118" s="117">
        <f>BK119</f>
        <v>0</v>
      </c>
    </row>
    <row r="119" spans="2:65" s="11" customFormat="1" ht="25.9" customHeight="1">
      <c r="B119" s="118"/>
      <c r="D119" s="119" t="s">
        <v>76</v>
      </c>
      <c r="E119" s="120" t="s">
        <v>136</v>
      </c>
      <c r="F119" s="120" t="s">
        <v>137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85</v>
      </c>
      <c r="AT119" s="126" t="s">
        <v>76</v>
      </c>
      <c r="AU119" s="126" t="s">
        <v>77</v>
      </c>
      <c r="AY119" s="119" t="s">
        <v>138</v>
      </c>
      <c r="BK119" s="127">
        <f>BK120</f>
        <v>0</v>
      </c>
    </row>
    <row r="120" spans="2:65" s="11" customFormat="1" ht="22.9" customHeight="1">
      <c r="B120" s="118"/>
      <c r="D120" s="119" t="s">
        <v>76</v>
      </c>
      <c r="E120" s="128" t="s">
        <v>85</v>
      </c>
      <c r="F120" s="128" t="s">
        <v>139</v>
      </c>
      <c r="I120" s="121"/>
      <c r="J120" s="129">
        <f>BK120</f>
        <v>0</v>
      </c>
      <c r="L120" s="118"/>
      <c r="M120" s="123"/>
      <c r="P120" s="124">
        <f>SUM(P121:P138)</f>
        <v>0</v>
      </c>
      <c r="R120" s="124">
        <f>SUM(R121:R138)</f>
        <v>0</v>
      </c>
      <c r="T120" s="125">
        <f>SUM(T121:T138)</f>
        <v>0</v>
      </c>
      <c r="AR120" s="119" t="s">
        <v>85</v>
      </c>
      <c r="AT120" s="126" t="s">
        <v>76</v>
      </c>
      <c r="AU120" s="126" t="s">
        <v>85</v>
      </c>
      <c r="AY120" s="119" t="s">
        <v>138</v>
      </c>
      <c r="BK120" s="127">
        <f>SUM(BK121:BK138)</f>
        <v>0</v>
      </c>
    </row>
    <row r="121" spans="2:65" s="1" customFormat="1" ht="21.75" customHeight="1">
      <c r="B121" s="30"/>
      <c r="C121" s="130" t="s">
        <v>85</v>
      </c>
      <c r="D121" s="130" t="s">
        <v>140</v>
      </c>
      <c r="E121" s="131" t="s">
        <v>141</v>
      </c>
      <c r="F121" s="132" t="s">
        <v>142</v>
      </c>
      <c r="G121" s="133" t="s">
        <v>143</v>
      </c>
      <c r="H121" s="134">
        <v>16.2</v>
      </c>
      <c r="I121" s="135"/>
      <c r="J121" s="136">
        <f>ROUND(I121*H121,2)</f>
        <v>0</v>
      </c>
      <c r="K121" s="132" t="s">
        <v>144</v>
      </c>
      <c r="L121" s="30"/>
      <c r="M121" s="137" t="s">
        <v>1</v>
      </c>
      <c r="N121" s="138" t="s">
        <v>43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145</v>
      </c>
      <c r="AT121" s="141" t="s">
        <v>140</v>
      </c>
      <c r="AU121" s="141" t="s">
        <v>146</v>
      </c>
      <c r="AY121" s="15" t="s">
        <v>138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5" t="s">
        <v>146</v>
      </c>
      <c r="BK121" s="142">
        <f>ROUND(I121*H121,2)</f>
        <v>0</v>
      </c>
      <c r="BL121" s="15" t="s">
        <v>145</v>
      </c>
      <c r="BM121" s="141" t="s">
        <v>147</v>
      </c>
    </row>
    <row r="122" spans="2:65" s="1" customFormat="1" ht="11.25">
      <c r="B122" s="30"/>
      <c r="D122" s="143" t="s">
        <v>148</v>
      </c>
      <c r="F122" s="144" t="s">
        <v>149</v>
      </c>
      <c r="I122" s="145"/>
      <c r="L122" s="30"/>
      <c r="M122" s="146"/>
      <c r="T122" s="54"/>
      <c r="AT122" s="15" t="s">
        <v>148</v>
      </c>
      <c r="AU122" s="15" t="s">
        <v>146</v>
      </c>
    </row>
    <row r="123" spans="2:65" s="12" customFormat="1" ht="11.25">
      <c r="B123" s="147"/>
      <c r="D123" s="148" t="s">
        <v>150</v>
      </c>
      <c r="E123" s="149" t="s">
        <v>1</v>
      </c>
      <c r="F123" s="150" t="s">
        <v>151</v>
      </c>
      <c r="H123" s="151">
        <v>16.2</v>
      </c>
      <c r="I123" s="152"/>
      <c r="L123" s="147"/>
      <c r="M123" s="153"/>
      <c r="T123" s="154"/>
      <c r="AT123" s="149" t="s">
        <v>150</v>
      </c>
      <c r="AU123" s="149" t="s">
        <v>146</v>
      </c>
      <c r="AV123" s="12" t="s">
        <v>146</v>
      </c>
      <c r="AW123" s="12" t="s">
        <v>34</v>
      </c>
      <c r="AX123" s="12" t="s">
        <v>85</v>
      </c>
      <c r="AY123" s="149" t="s">
        <v>138</v>
      </c>
    </row>
    <row r="124" spans="2:65" s="1" customFormat="1" ht="16.5" customHeight="1">
      <c r="B124" s="30"/>
      <c r="C124" s="130" t="s">
        <v>152</v>
      </c>
      <c r="D124" s="130" t="s">
        <v>140</v>
      </c>
      <c r="E124" s="131" t="s">
        <v>153</v>
      </c>
      <c r="F124" s="132" t="s">
        <v>154</v>
      </c>
      <c r="G124" s="133" t="s">
        <v>143</v>
      </c>
      <c r="H124" s="134">
        <v>16.2</v>
      </c>
      <c r="I124" s="135"/>
      <c r="J124" s="136">
        <f>ROUND(I124*H124,2)</f>
        <v>0</v>
      </c>
      <c r="K124" s="132" t="s">
        <v>144</v>
      </c>
      <c r="L124" s="30"/>
      <c r="M124" s="137" t="s">
        <v>1</v>
      </c>
      <c r="N124" s="138" t="s">
        <v>43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145</v>
      </c>
      <c r="AT124" s="141" t="s">
        <v>140</v>
      </c>
      <c r="AU124" s="141" t="s">
        <v>146</v>
      </c>
      <c r="AY124" s="15" t="s">
        <v>138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146</v>
      </c>
      <c r="BK124" s="142">
        <f>ROUND(I124*H124,2)</f>
        <v>0</v>
      </c>
      <c r="BL124" s="15" t="s">
        <v>145</v>
      </c>
      <c r="BM124" s="141" t="s">
        <v>155</v>
      </c>
    </row>
    <row r="125" spans="2:65" s="1" customFormat="1" ht="11.25">
      <c r="B125" s="30"/>
      <c r="D125" s="143" t="s">
        <v>148</v>
      </c>
      <c r="F125" s="144" t="s">
        <v>156</v>
      </c>
      <c r="I125" s="145"/>
      <c r="L125" s="30"/>
      <c r="M125" s="146"/>
      <c r="T125" s="54"/>
      <c r="AT125" s="15" t="s">
        <v>148</v>
      </c>
      <c r="AU125" s="15" t="s">
        <v>146</v>
      </c>
    </row>
    <row r="126" spans="2:65" s="12" customFormat="1" ht="11.25">
      <c r="B126" s="147"/>
      <c r="D126" s="148" t="s">
        <v>150</v>
      </c>
      <c r="E126" s="149" t="s">
        <v>1</v>
      </c>
      <c r="F126" s="150" t="s">
        <v>151</v>
      </c>
      <c r="H126" s="151">
        <v>16.2</v>
      </c>
      <c r="I126" s="152"/>
      <c r="L126" s="147"/>
      <c r="M126" s="153"/>
      <c r="T126" s="154"/>
      <c r="AT126" s="149" t="s">
        <v>150</v>
      </c>
      <c r="AU126" s="149" t="s">
        <v>146</v>
      </c>
      <c r="AV126" s="12" t="s">
        <v>146</v>
      </c>
      <c r="AW126" s="12" t="s">
        <v>4</v>
      </c>
      <c r="AX126" s="12" t="s">
        <v>85</v>
      </c>
      <c r="AY126" s="149" t="s">
        <v>138</v>
      </c>
    </row>
    <row r="127" spans="2:65" s="1" customFormat="1" ht="33" customHeight="1">
      <c r="B127" s="30"/>
      <c r="C127" s="130" t="s">
        <v>145</v>
      </c>
      <c r="D127" s="130" t="s">
        <v>140</v>
      </c>
      <c r="E127" s="131" t="s">
        <v>157</v>
      </c>
      <c r="F127" s="132" t="s">
        <v>158</v>
      </c>
      <c r="G127" s="133" t="s">
        <v>159</v>
      </c>
      <c r="H127" s="134">
        <v>6.48</v>
      </c>
      <c r="I127" s="135"/>
      <c r="J127" s="136">
        <f>ROUND(I127*H127,2)</f>
        <v>0</v>
      </c>
      <c r="K127" s="132" t="s">
        <v>144</v>
      </c>
      <c r="L127" s="30"/>
      <c r="M127" s="137" t="s">
        <v>1</v>
      </c>
      <c r="N127" s="138" t="s">
        <v>43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145</v>
      </c>
      <c r="AT127" s="141" t="s">
        <v>140</v>
      </c>
      <c r="AU127" s="141" t="s">
        <v>146</v>
      </c>
      <c r="AY127" s="15" t="s">
        <v>138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146</v>
      </c>
      <c r="BK127" s="142">
        <f>ROUND(I127*H127,2)</f>
        <v>0</v>
      </c>
      <c r="BL127" s="15" t="s">
        <v>145</v>
      </c>
      <c r="BM127" s="141" t="s">
        <v>160</v>
      </c>
    </row>
    <row r="128" spans="2:65" s="1" customFormat="1" ht="11.25">
      <c r="B128" s="30"/>
      <c r="D128" s="143" t="s">
        <v>148</v>
      </c>
      <c r="F128" s="144" t="s">
        <v>161</v>
      </c>
      <c r="I128" s="145"/>
      <c r="L128" s="30"/>
      <c r="M128" s="146"/>
      <c r="T128" s="54"/>
      <c r="AT128" s="15" t="s">
        <v>148</v>
      </c>
      <c r="AU128" s="15" t="s">
        <v>146</v>
      </c>
    </row>
    <row r="129" spans="2:65" s="12" customFormat="1" ht="11.25">
      <c r="B129" s="147"/>
      <c r="D129" s="148" t="s">
        <v>150</v>
      </c>
      <c r="E129" s="149" t="s">
        <v>1</v>
      </c>
      <c r="F129" s="150" t="s">
        <v>162</v>
      </c>
      <c r="H129" s="151">
        <v>6.48</v>
      </c>
      <c r="I129" s="152"/>
      <c r="L129" s="147"/>
      <c r="M129" s="153"/>
      <c r="T129" s="154"/>
      <c r="AT129" s="149" t="s">
        <v>150</v>
      </c>
      <c r="AU129" s="149" t="s">
        <v>146</v>
      </c>
      <c r="AV129" s="12" t="s">
        <v>146</v>
      </c>
      <c r="AW129" s="12" t="s">
        <v>34</v>
      </c>
      <c r="AX129" s="12" t="s">
        <v>85</v>
      </c>
      <c r="AY129" s="149" t="s">
        <v>138</v>
      </c>
    </row>
    <row r="130" spans="2:65" s="1" customFormat="1" ht="33" customHeight="1">
      <c r="B130" s="30"/>
      <c r="C130" s="130" t="s">
        <v>163</v>
      </c>
      <c r="D130" s="130" t="s">
        <v>140</v>
      </c>
      <c r="E130" s="131" t="s">
        <v>164</v>
      </c>
      <c r="F130" s="132" t="s">
        <v>165</v>
      </c>
      <c r="G130" s="133" t="s">
        <v>159</v>
      </c>
      <c r="H130" s="134">
        <v>6.48</v>
      </c>
      <c r="I130" s="135"/>
      <c r="J130" s="136">
        <f>ROUND(I130*H130,2)</f>
        <v>0</v>
      </c>
      <c r="K130" s="132" t="s">
        <v>144</v>
      </c>
      <c r="L130" s="30"/>
      <c r="M130" s="137" t="s">
        <v>1</v>
      </c>
      <c r="N130" s="138" t="s">
        <v>43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145</v>
      </c>
      <c r="AT130" s="141" t="s">
        <v>140</v>
      </c>
      <c r="AU130" s="141" t="s">
        <v>146</v>
      </c>
      <c r="AY130" s="15" t="s">
        <v>138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146</v>
      </c>
      <c r="BK130" s="142">
        <f>ROUND(I130*H130,2)</f>
        <v>0</v>
      </c>
      <c r="BL130" s="15" t="s">
        <v>145</v>
      </c>
      <c r="BM130" s="141" t="s">
        <v>166</v>
      </c>
    </row>
    <row r="131" spans="2:65" s="1" customFormat="1" ht="11.25">
      <c r="B131" s="30"/>
      <c r="D131" s="143" t="s">
        <v>148</v>
      </c>
      <c r="F131" s="144" t="s">
        <v>167</v>
      </c>
      <c r="I131" s="145"/>
      <c r="L131" s="30"/>
      <c r="M131" s="146"/>
      <c r="T131" s="54"/>
      <c r="AT131" s="15" t="s">
        <v>148</v>
      </c>
      <c r="AU131" s="15" t="s">
        <v>146</v>
      </c>
    </row>
    <row r="132" spans="2:65" s="12" customFormat="1" ht="11.25">
      <c r="B132" s="147"/>
      <c r="D132" s="148" t="s">
        <v>150</v>
      </c>
      <c r="E132" s="149" t="s">
        <v>1</v>
      </c>
      <c r="F132" s="150" t="s">
        <v>162</v>
      </c>
      <c r="H132" s="151">
        <v>6.48</v>
      </c>
      <c r="I132" s="152"/>
      <c r="L132" s="147"/>
      <c r="M132" s="153"/>
      <c r="T132" s="154"/>
      <c r="AT132" s="149" t="s">
        <v>150</v>
      </c>
      <c r="AU132" s="149" t="s">
        <v>146</v>
      </c>
      <c r="AV132" s="12" t="s">
        <v>146</v>
      </c>
      <c r="AW132" s="12" t="s">
        <v>34</v>
      </c>
      <c r="AX132" s="12" t="s">
        <v>85</v>
      </c>
      <c r="AY132" s="149" t="s">
        <v>138</v>
      </c>
    </row>
    <row r="133" spans="2:65" s="1" customFormat="1" ht="24.2" customHeight="1">
      <c r="B133" s="30"/>
      <c r="C133" s="130" t="s">
        <v>168</v>
      </c>
      <c r="D133" s="130" t="s">
        <v>140</v>
      </c>
      <c r="E133" s="131" t="s">
        <v>169</v>
      </c>
      <c r="F133" s="132" t="s">
        <v>170</v>
      </c>
      <c r="G133" s="133" t="s">
        <v>143</v>
      </c>
      <c r="H133" s="134">
        <v>16.2</v>
      </c>
      <c r="I133" s="135"/>
      <c r="J133" s="136">
        <f>ROUND(I133*H133,2)</f>
        <v>0</v>
      </c>
      <c r="K133" s="132" t="s">
        <v>144</v>
      </c>
      <c r="L133" s="30"/>
      <c r="M133" s="137" t="s">
        <v>1</v>
      </c>
      <c r="N133" s="138" t="s">
        <v>43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145</v>
      </c>
      <c r="AT133" s="141" t="s">
        <v>140</v>
      </c>
      <c r="AU133" s="141" t="s">
        <v>146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145</v>
      </c>
      <c r="BM133" s="141" t="s">
        <v>171</v>
      </c>
    </row>
    <row r="134" spans="2:65" s="1" customFormat="1" ht="11.25">
      <c r="B134" s="30"/>
      <c r="D134" s="143" t="s">
        <v>148</v>
      </c>
      <c r="F134" s="144" t="s">
        <v>172</v>
      </c>
      <c r="I134" s="145"/>
      <c r="L134" s="30"/>
      <c r="M134" s="146"/>
      <c r="T134" s="54"/>
      <c r="AT134" s="15" t="s">
        <v>148</v>
      </c>
      <c r="AU134" s="15" t="s">
        <v>146</v>
      </c>
    </row>
    <row r="135" spans="2:65" s="12" customFormat="1" ht="11.25">
      <c r="B135" s="147"/>
      <c r="D135" s="148" t="s">
        <v>150</v>
      </c>
      <c r="E135" s="149" t="s">
        <v>1</v>
      </c>
      <c r="F135" s="150" t="s">
        <v>173</v>
      </c>
      <c r="H135" s="151">
        <v>16.2</v>
      </c>
      <c r="I135" s="152"/>
      <c r="L135" s="147"/>
      <c r="M135" s="153"/>
      <c r="T135" s="154"/>
      <c r="AT135" s="149" t="s">
        <v>150</v>
      </c>
      <c r="AU135" s="149" t="s">
        <v>146</v>
      </c>
      <c r="AV135" s="12" t="s">
        <v>146</v>
      </c>
      <c r="AW135" s="12" t="s">
        <v>34</v>
      </c>
      <c r="AX135" s="12" t="s">
        <v>85</v>
      </c>
      <c r="AY135" s="149" t="s">
        <v>138</v>
      </c>
    </row>
    <row r="136" spans="2:65" s="1" customFormat="1" ht="21.75" customHeight="1">
      <c r="B136" s="30"/>
      <c r="C136" s="130" t="s">
        <v>174</v>
      </c>
      <c r="D136" s="130" t="s">
        <v>140</v>
      </c>
      <c r="E136" s="131" t="s">
        <v>175</v>
      </c>
      <c r="F136" s="132" t="s">
        <v>176</v>
      </c>
      <c r="G136" s="133" t="s">
        <v>143</v>
      </c>
      <c r="H136" s="134">
        <v>16.2</v>
      </c>
      <c r="I136" s="135"/>
      <c r="J136" s="136">
        <f>ROUND(I136*H136,2)</f>
        <v>0</v>
      </c>
      <c r="K136" s="132" t="s">
        <v>144</v>
      </c>
      <c r="L136" s="30"/>
      <c r="M136" s="137" t="s">
        <v>1</v>
      </c>
      <c r="N136" s="138" t="s">
        <v>43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145</v>
      </c>
      <c r="AT136" s="141" t="s">
        <v>140</v>
      </c>
      <c r="AU136" s="141" t="s">
        <v>146</v>
      </c>
      <c r="AY136" s="15" t="s">
        <v>138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146</v>
      </c>
      <c r="BK136" s="142">
        <f>ROUND(I136*H136,2)</f>
        <v>0</v>
      </c>
      <c r="BL136" s="15" t="s">
        <v>145</v>
      </c>
      <c r="BM136" s="141" t="s">
        <v>177</v>
      </c>
    </row>
    <row r="137" spans="2:65" s="1" customFormat="1" ht="11.25">
      <c r="B137" s="30"/>
      <c r="D137" s="143" t="s">
        <v>148</v>
      </c>
      <c r="F137" s="144" t="s">
        <v>178</v>
      </c>
      <c r="I137" s="145"/>
      <c r="L137" s="30"/>
      <c r="M137" s="146"/>
      <c r="T137" s="54"/>
      <c r="AT137" s="15" t="s">
        <v>148</v>
      </c>
      <c r="AU137" s="15" t="s">
        <v>146</v>
      </c>
    </row>
    <row r="138" spans="2:65" s="12" customFormat="1" ht="11.25">
      <c r="B138" s="147"/>
      <c r="D138" s="148" t="s">
        <v>150</v>
      </c>
      <c r="E138" s="149" t="s">
        <v>1</v>
      </c>
      <c r="F138" s="150" t="s">
        <v>179</v>
      </c>
      <c r="H138" s="151">
        <v>16.2</v>
      </c>
      <c r="I138" s="152"/>
      <c r="L138" s="147"/>
      <c r="M138" s="155"/>
      <c r="N138" s="156"/>
      <c r="O138" s="156"/>
      <c r="P138" s="156"/>
      <c r="Q138" s="156"/>
      <c r="R138" s="156"/>
      <c r="S138" s="156"/>
      <c r="T138" s="157"/>
      <c r="AT138" s="149" t="s">
        <v>150</v>
      </c>
      <c r="AU138" s="149" t="s">
        <v>146</v>
      </c>
      <c r="AV138" s="12" t="s">
        <v>146</v>
      </c>
      <c r="AW138" s="12" t="s">
        <v>34</v>
      </c>
      <c r="AX138" s="12" t="s">
        <v>85</v>
      </c>
      <c r="AY138" s="149" t="s">
        <v>138</v>
      </c>
    </row>
    <row r="139" spans="2:65" s="1" customFormat="1" ht="6.95" customHeight="1"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30"/>
    </row>
  </sheetData>
  <sheetProtection algorithmName="SHA-512" hashValue="kZqX9CeOH7y/arwYVB0k2mYYmm+WmV8WORlg5urOKHUOIV1yK7lHa/gr+2vT2a5Bs5kM/dsCJmKPY50T373KOQ==" saltValue="KEJW8NwtlxeUisi6myyIo++FBB9ANBBZujIG7M2dGMoqtuPCZh78nKKC25JOI2TdUUgHlRMoNGXoDPwKyrMCSg==" spinCount="100000" sheet="1" objects="1" scenarios="1" formatColumns="0" formatRows="0" autoFilter="0"/>
  <autoFilter ref="C117:K138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2" r:id="rId1" xr:uid="{00000000-0004-0000-0100-000000000000}"/>
    <hyperlink ref="F125" r:id="rId2" xr:uid="{00000000-0004-0000-0100-000001000000}"/>
    <hyperlink ref="F128" r:id="rId3" xr:uid="{00000000-0004-0000-0100-000002000000}"/>
    <hyperlink ref="F131" r:id="rId4" xr:uid="{00000000-0004-0000-0100-000003000000}"/>
    <hyperlink ref="F134" r:id="rId5" xr:uid="{00000000-0004-0000-0100-000004000000}"/>
    <hyperlink ref="F137" r:id="rId6" xr:uid="{00000000-0004-0000-01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180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ROUND((SUM(BE123:BE159)),  2)</f>
        <v>0</v>
      </c>
      <c r="I33" s="90">
        <v>0.21</v>
      </c>
      <c r="J33" s="89">
        <f>ROUND(((SUM(BE123:BE159))*I33),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ROUND((SUM(BF123:BF159)),  2)</f>
        <v>0</v>
      </c>
      <c r="I34" s="90">
        <v>0.12</v>
      </c>
      <c r="J34" s="89">
        <f>ROUND(((SUM(BF123:BF159))*I34),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ROUND((SUM(BG123:BG159)),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ROUND((SUM(BH123:BH159)),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ROUND((SUM(BI123:BI159)),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03 - HRUBÁ STAVBA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 xml:space="preserve">Dětský domov Dolní Čermná 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J123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181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8" customFormat="1" ht="24.95" hidden="1" customHeight="1">
      <c r="B98" s="102"/>
      <c r="D98" s="103" t="s">
        <v>182</v>
      </c>
      <c r="E98" s="104"/>
      <c r="F98" s="104"/>
      <c r="G98" s="104"/>
      <c r="H98" s="104"/>
      <c r="I98" s="104"/>
      <c r="J98" s="105">
        <f>J131</f>
        <v>0</v>
      </c>
      <c r="L98" s="102"/>
    </row>
    <row r="99" spans="2:12" s="8" customFormat="1" ht="24.95" hidden="1" customHeight="1">
      <c r="B99" s="102"/>
      <c r="D99" s="103" t="s">
        <v>121</v>
      </c>
      <c r="E99" s="104"/>
      <c r="F99" s="104"/>
      <c r="G99" s="104"/>
      <c r="H99" s="104"/>
      <c r="I99" s="104"/>
      <c r="J99" s="105">
        <f>J141</f>
        <v>0</v>
      </c>
      <c r="L99" s="102"/>
    </row>
    <row r="100" spans="2:12" s="9" customFormat="1" ht="19.899999999999999" hidden="1" customHeight="1">
      <c r="B100" s="106"/>
      <c r="D100" s="107" t="s">
        <v>183</v>
      </c>
      <c r="E100" s="108"/>
      <c r="F100" s="108"/>
      <c r="G100" s="108"/>
      <c r="H100" s="108"/>
      <c r="I100" s="108"/>
      <c r="J100" s="109">
        <f>J142</f>
        <v>0</v>
      </c>
      <c r="L100" s="106"/>
    </row>
    <row r="101" spans="2:12" s="8" customFormat="1" ht="24.95" hidden="1" customHeight="1">
      <c r="B101" s="102"/>
      <c r="D101" s="103" t="s">
        <v>184</v>
      </c>
      <c r="E101" s="104"/>
      <c r="F101" s="104"/>
      <c r="G101" s="104"/>
      <c r="H101" s="104"/>
      <c r="I101" s="104"/>
      <c r="J101" s="105">
        <f>J145</f>
        <v>0</v>
      </c>
      <c r="L101" s="102"/>
    </row>
    <row r="102" spans="2:12" s="8" customFormat="1" ht="24.95" hidden="1" customHeight="1">
      <c r="B102" s="102"/>
      <c r="D102" s="103" t="s">
        <v>185</v>
      </c>
      <c r="E102" s="104"/>
      <c r="F102" s="104"/>
      <c r="G102" s="104"/>
      <c r="H102" s="104"/>
      <c r="I102" s="104"/>
      <c r="J102" s="105">
        <f>J155</f>
        <v>0</v>
      </c>
      <c r="L102" s="102"/>
    </row>
    <row r="103" spans="2:12" s="9" customFormat="1" ht="19.899999999999999" hidden="1" customHeight="1">
      <c r="B103" s="106"/>
      <c r="D103" s="107" t="s">
        <v>186</v>
      </c>
      <c r="E103" s="108"/>
      <c r="F103" s="108"/>
      <c r="G103" s="108"/>
      <c r="H103" s="108"/>
      <c r="I103" s="108"/>
      <c r="J103" s="109">
        <f>J156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5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t="11.25" hidden="1"/>
    <row r="107" spans="2:12" ht="11.25" hidden="1"/>
    <row r="108" spans="2:12" ht="11.25" hidden="1"/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123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20" t="str">
        <f>E7</f>
        <v>STAVEBNÍ DOPLNĚNÍ RD č. p. 271, DOLNÍ TŘEŠŇOVEC</v>
      </c>
      <c r="F113" s="221"/>
      <c r="G113" s="221"/>
      <c r="H113" s="221"/>
      <c r="L113" s="30"/>
    </row>
    <row r="114" spans="2:65" s="1" customFormat="1" ht="12" customHeight="1">
      <c r="B114" s="30"/>
      <c r="C114" s="25" t="s">
        <v>112</v>
      </c>
      <c r="L114" s="30"/>
    </row>
    <row r="115" spans="2:65" s="1" customFormat="1" ht="16.5" customHeight="1">
      <c r="B115" s="30"/>
      <c r="E115" s="182" t="str">
        <f>E9</f>
        <v>03 - HRUBÁ STAVBA RD</v>
      </c>
      <c r="F115" s="222"/>
      <c r="G115" s="222"/>
      <c r="H115" s="222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Dolní Třešňovec</v>
      </c>
      <c r="I117" s="25" t="s">
        <v>22</v>
      </c>
      <c r="J117" s="50" t="str">
        <f>IF(J12="","",J12)</f>
        <v>4. 6. 2025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 xml:space="preserve">Dětský domov Dolní Čermná </v>
      </c>
      <c r="I119" s="25" t="s">
        <v>31</v>
      </c>
      <c r="J119" s="28" t="str">
        <f>E21</f>
        <v>vs-studio s.r.o.</v>
      </c>
      <c r="L119" s="30"/>
    </row>
    <row r="120" spans="2:65" s="1" customFormat="1" ht="15.2" customHeight="1">
      <c r="B120" s="30"/>
      <c r="C120" s="25" t="s">
        <v>29</v>
      </c>
      <c r="F120" s="23" t="str">
        <f>IF(E18="","",E18)</f>
        <v>Vyplň údaj</v>
      </c>
      <c r="I120" s="25" t="s">
        <v>35</v>
      </c>
      <c r="J120" s="28" t="str">
        <f>E24</f>
        <v>vs-studio s.r.o.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124</v>
      </c>
      <c r="D122" s="112" t="s">
        <v>62</v>
      </c>
      <c r="E122" s="112" t="s">
        <v>58</v>
      </c>
      <c r="F122" s="112" t="s">
        <v>59</v>
      </c>
      <c r="G122" s="112" t="s">
        <v>125</v>
      </c>
      <c r="H122" s="112" t="s">
        <v>126</v>
      </c>
      <c r="I122" s="112" t="s">
        <v>127</v>
      </c>
      <c r="J122" s="112" t="s">
        <v>118</v>
      </c>
      <c r="K122" s="113" t="s">
        <v>128</v>
      </c>
      <c r="L122" s="110"/>
      <c r="M122" s="57" t="s">
        <v>1</v>
      </c>
      <c r="N122" s="58" t="s">
        <v>41</v>
      </c>
      <c r="O122" s="58" t="s">
        <v>129</v>
      </c>
      <c r="P122" s="58" t="s">
        <v>130</v>
      </c>
      <c r="Q122" s="58" t="s">
        <v>131</v>
      </c>
      <c r="R122" s="58" t="s">
        <v>132</v>
      </c>
      <c r="S122" s="58" t="s">
        <v>133</v>
      </c>
      <c r="T122" s="59" t="s">
        <v>134</v>
      </c>
    </row>
    <row r="123" spans="2:65" s="1" customFormat="1" ht="22.9" customHeight="1">
      <c r="B123" s="30"/>
      <c r="C123" s="62" t="s">
        <v>135</v>
      </c>
      <c r="J123" s="114">
        <f>BK123</f>
        <v>0</v>
      </c>
      <c r="L123" s="30"/>
      <c r="M123" s="60"/>
      <c r="N123" s="51"/>
      <c r="O123" s="51"/>
      <c r="P123" s="115">
        <f>P124+P131+P141+P145+P155</f>
        <v>0</v>
      </c>
      <c r="Q123" s="51"/>
      <c r="R123" s="115">
        <f>R124+R131+R141+R145+R155</f>
        <v>0.85574109999999992</v>
      </c>
      <c r="S123" s="51"/>
      <c r="T123" s="116">
        <f>T124+T131+T141+T145+T155</f>
        <v>0</v>
      </c>
      <c r="AT123" s="15" t="s">
        <v>76</v>
      </c>
      <c r="AU123" s="15" t="s">
        <v>120</v>
      </c>
      <c r="BK123" s="117">
        <f>BK124+BK131+BK141+BK145+BK155</f>
        <v>0</v>
      </c>
    </row>
    <row r="124" spans="2:65" s="11" customFormat="1" ht="25.9" customHeight="1">
      <c r="B124" s="118"/>
      <c r="D124" s="119" t="s">
        <v>76</v>
      </c>
      <c r="E124" s="120" t="s">
        <v>187</v>
      </c>
      <c r="F124" s="120" t="s">
        <v>188</v>
      </c>
      <c r="I124" s="121"/>
      <c r="J124" s="122">
        <f>BK124</f>
        <v>0</v>
      </c>
      <c r="L124" s="118"/>
      <c r="M124" s="123"/>
      <c r="P124" s="124">
        <f>SUM(P125:P130)</f>
        <v>0</v>
      </c>
      <c r="R124" s="124">
        <f>SUM(R125:R130)</f>
        <v>4.9640000000000004E-2</v>
      </c>
      <c r="T124" s="125">
        <f>SUM(T125:T130)</f>
        <v>0</v>
      </c>
      <c r="AR124" s="119" t="s">
        <v>85</v>
      </c>
      <c r="AT124" s="126" t="s">
        <v>76</v>
      </c>
      <c r="AU124" s="126" t="s">
        <v>77</v>
      </c>
      <c r="AY124" s="119" t="s">
        <v>138</v>
      </c>
      <c r="BK124" s="127">
        <f>SUM(BK125:BK130)</f>
        <v>0</v>
      </c>
    </row>
    <row r="125" spans="2:65" s="1" customFormat="1" ht="16.5" customHeight="1">
      <c r="B125" s="30"/>
      <c r="C125" s="130" t="s">
        <v>146</v>
      </c>
      <c r="D125" s="130" t="s">
        <v>140</v>
      </c>
      <c r="E125" s="131" t="s">
        <v>189</v>
      </c>
      <c r="F125" s="132" t="s">
        <v>190</v>
      </c>
      <c r="G125" s="133" t="s">
        <v>191</v>
      </c>
      <c r="H125" s="134">
        <v>2</v>
      </c>
      <c r="I125" s="135"/>
      <c r="J125" s="136">
        <f>ROUND(I125*H125,2)</f>
        <v>0</v>
      </c>
      <c r="K125" s="132" t="s">
        <v>144</v>
      </c>
      <c r="L125" s="30"/>
      <c r="M125" s="137" t="s">
        <v>1</v>
      </c>
      <c r="N125" s="138" t="s">
        <v>43</v>
      </c>
      <c r="P125" s="139">
        <f>O125*H125</f>
        <v>0</v>
      </c>
      <c r="Q125" s="139">
        <v>6.8799999999999998E-3</v>
      </c>
      <c r="R125" s="139">
        <f>Q125*H125</f>
        <v>1.376E-2</v>
      </c>
      <c r="S125" s="139">
        <v>0</v>
      </c>
      <c r="T125" s="140">
        <f>S125*H125</f>
        <v>0</v>
      </c>
      <c r="AR125" s="141" t="s">
        <v>145</v>
      </c>
      <c r="AT125" s="141" t="s">
        <v>140</v>
      </c>
      <c r="AU125" s="141" t="s">
        <v>85</v>
      </c>
      <c r="AY125" s="15" t="s">
        <v>138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146</v>
      </c>
      <c r="BK125" s="142">
        <f>ROUND(I125*H125,2)</f>
        <v>0</v>
      </c>
      <c r="BL125" s="15" t="s">
        <v>145</v>
      </c>
      <c r="BM125" s="141" t="s">
        <v>192</v>
      </c>
    </row>
    <row r="126" spans="2:65" s="1" customFormat="1" ht="11.25">
      <c r="B126" s="30"/>
      <c r="D126" s="143" t="s">
        <v>148</v>
      </c>
      <c r="F126" s="144" t="s">
        <v>193</v>
      </c>
      <c r="I126" s="145"/>
      <c r="L126" s="30"/>
      <c r="M126" s="146"/>
      <c r="T126" s="54"/>
      <c r="AT126" s="15" t="s">
        <v>148</v>
      </c>
      <c r="AU126" s="15" t="s">
        <v>85</v>
      </c>
    </row>
    <row r="127" spans="2:65" s="12" customFormat="1" ht="11.25">
      <c r="B127" s="147"/>
      <c r="D127" s="148" t="s">
        <v>150</v>
      </c>
      <c r="E127" s="149" t="s">
        <v>1</v>
      </c>
      <c r="F127" s="150" t="s">
        <v>194</v>
      </c>
      <c r="H127" s="151">
        <v>2</v>
      </c>
      <c r="I127" s="152"/>
      <c r="L127" s="147"/>
      <c r="M127" s="153"/>
      <c r="T127" s="154"/>
      <c r="AT127" s="149" t="s">
        <v>150</v>
      </c>
      <c r="AU127" s="149" t="s">
        <v>85</v>
      </c>
      <c r="AV127" s="12" t="s">
        <v>146</v>
      </c>
      <c r="AW127" s="12" t="s">
        <v>34</v>
      </c>
      <c r="AX127" s="12" t="s">
        <v>85</v>
      </c>
      <c r="AY127" s="149" t="s">
        <v>138</v>
      </c>
    </row>
    <row r="128" spans="2:65" s="1" customFormat="1" ht="21.75" customHeight="1">
      <c r="B128" s="30"/>
      <c r="C128" s="130" t="s">
        <v>195</v>
      </c>
      <c r="D128" s="130" t="s">
        <v>140</v>
      </c>
      <c r="E128" s="131" t="s">
        <v>196</v>
      </c>
      <c r="F128" s="132" t="s">
        <v>197</v>
      </c>
      <c r="G128" s="133" t="s">
        <v>198</v>
      </c>
      <c r="H128" s="134">
        <v>2</v>
      </c>
      <c r="I128" s="135"/>
      <c r="J128" s="136">
        <f>ROUND(I128*H128,2)</f>
        <v>0</v>
      </c>
      <c r="K128" s="132" t="s">
        <v>144</v>
      </c>
      <c r="L128" s="30"/>
      <c r="M128" s="137" t="s">
        <v>1</v>
      </c>
      <c r="N128" s="138" t="s">
        <v>43</v>
      </c>
      <c r="P128" s="139">
        <f>O128*H128</f>
        <v>0</v>
      </c>
      <c r="Q128" s="139">
        <v>1.7940000000000001E-2</v>
      </c>
      <c r="R128" s="139">
        <f>Q128*H128</f>
        <v>3.5880000000000002E-2</v>
      </c>
      <c r="S128" s="139">
        <v>0</v>
      </c>
      <c r="T128" s="140">
        <f>S128*H128</f>
        <v>0</v>
      </c>
      <c r="AR128" s="141" t="s">
        <v>145</v>
      </c>
      <c r="AT128" s="141" t="s">
        <v>140</v>
      </c>
      <c r="AU128" s="141" t="s">
        <v>85</v>
      </c>
      <c r="AY128" s="15" t="s">
        <v>138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146</v>
      </c>
      <c r="BK128" s="142">
        <f>ROUND(I128*H128,2)</f>
        <v>0</v>
      </c>
      <c r="BL128" s="15" t="s">
        <v>145</v>
      </c>
      <c r="BM128" s="141" t="s">
        <v>199</v>
      </c>
    </row>
    <row r="129" spans="2:65" s="1" customFormat="1" ht="11.25">
      <c r="B129" s="30"/>
      <c r="D129" s="143" t="s">
        <v>148</v>
      </c>
      <c r="F129" s="144" t="s">
        <v>200</v>
      </c>
      <c r="I129" s="145"/>
      <c r="L129" s="30"/>
      <c r="M129" s="146"/>
      <c r="T129" s="54"/>
      <c r="AT129" s="15" t="s">
        <v>148</v>
      </c>
      <c r="AU129" s="15" t="s">
        <v>85</v>
      </c>
    </row>
    <row r="130" spans="2:65" s="12" customFormat="1" ht="11.25">
      <c r="B130" s="147"/>
      <c r="D130" s="148" t="s">
        <v>150</v>
      </c>
      <c r="E130" s="149" t="s">
        <v>1</v>
      </c>
      <c r="F130" s="150" t="s">
        <v>201</v>
      </c>
      <c r="H130" s="151">
        <v>2</v>
      </c>
      <c r="I130" s="152"/>
      <c r="L130" s="147"/>
      <c r="M130" s="153"/>
      <c r="T130" s="154"/>
      <c r="AT130" s="149" t="s">
        <v>150</v>
      </c>
      <c r="AU130" s="149" t="s">
        <v>85</v>
      </c>
      <c r="AV130" s="12" t="s">
        <v>146</v>
      </c>
      <c r="AW130" s="12" t="s">
        <v>34</v>
      </c>
      <c r="AX130" s="12" t="s">
        <v>85</v>
      </c>
      <c r="AY130" s="149" t="s">
        <v>138</v>
      </c>
    </row>
    <row r="131" spans="2:65" s="11" customFormat="1" ht="25.9" customHeight="1">
      <c r="B131" s="118"/>
      <c r="D131" s="119" t="s">
        <v>76</v>
      </c>
      <c r="E131" s="120" t="s">
        <v>174</v>
      </c>
      <c r="F131" s="120" t="s">
        <v>202</v>
      </c>
      <c r="I131" s="121"/>
      <c r="J131" s="122">
        <f>BK131</f>
        <v>0</v>
      </c>
      <c r="L131" s="118"/>
      <c r="M131" s="123"/>
      <c r="P131" s="124">
        <f>SUM(P132:P140)</f>
        <v>0</v>
      </c>
      <c r="R131" s="124">
        <f>SUM(R132:R140)</f>
        <v>0.3143976</v>
      </c>
      <c r="T131" s="125">
        <f>SUM(T132:T140)</f>
        <v>0</v>
      </c>
      <c r="AR131" s="119" t="s">
        <v>85</v>
      </c>
      <c r="AT131" s="126" t="s">
        <v>76</v>
      </c>
      <c r="AU131" s="126" t="s">
        <v>77</v>
      </c>
      <c r="AY131" s="119" t="s">
        <v>138</v>
      </c>
      <c r="BK131" s="127">
        <f>SUM(BK132:BK140)</f>
        <v>0</v>
      </c>
    </row>
    <row r="132" spans="2:65" s="1" customFormat="1" ht="16.5" customHeight="1">
      <c r="B132" s="30"/>
      <c r="C132" s="130" t="s">
        <v>174</v>
      </c>
      <c r="D132" s="130" t="s">
        <v>140</v>
      </c>
      <c r="E132" s="131" t="s">
        <v>203</v>
      </c>
      <c r="F132" s="132" t="s">
        <v>204</v>
      </c>
      <c r="G132" s="133" t="s">
        <v>205</v>
      </c>
      <c r="H132" s="134">
        <v>1.8720000000000001</v>
      </c>
      <c r="I132" s="135"/>
      <c r="J132" s="136">
        <f>ROUND(I132*H132,2)</f>
        <v>0</v>
      </c>
      <c r="K132" s="132" t="s">
        <v>144</v>
      </c>
      <c r="L132" s="30"/>
      <c r="M132" s="137" t="s">
        <v>1</v>
      </c>
      <c r="N132" s="138" t="s">
        <v>43</v>
      </c>
      <c r="P132" s="139">
        <f>O132*H132</f>
        <v>0</v>
      </c>
      <c r="Q132" s="139">
        <v>3.2050000000000002E-2</v>
      </c>
      <c r="R132" s="139">
        <f>Q132*H132</f>
        <v>5.9997600000000005E-2</v>
      </c>
      <c r="S132" s="139">
        <v>0</v>
      </c>
      <c r="T132" s="140">
        <f>S132*H132</f>
        <v>0</v>
      </c>
      <c r="AR132" s="141" t="s">
        <v>145</v>
      </c>
      <c r="AT132" s="141" t="s">
        <v>140</v>
      </c>
      <c r="AU132" s="141" t="s">
        <v>85</v>
      </c>
      <c r="AY132" s="15" t="s">
        <v>138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146</v>
      </c>
      <c r="BK132" s="142">
        <f>ROUND(I132*H132,2)</f>
        <v>0</v>
      </c>
      <c r="BL132" s="15" t="s">
        <v>145</v>
      </c>
      <c r="BM132" s="141" t="s">
        <v>206</v>
      </c>
    </row>
    <row r="133" spans="2:65" s="1" customFormat="1" ht="11.25">
      <c r="B133" s="30"/>
      <c r="D133" s="143" t="s">
        <v>148</v>
      </c>
      <c r="F133" s="144" t="s">
        <v>207</v>
      </c>
      <c r="I133" s="145"/>
      <c r="L133" s="30"/>
      <c r="M133" s="146"/>
      <c r="T133" s="54"/>
      <c r="AT133" s="15" t="s">
        <v>148</v>
      </c>
      <c r="AU133" s="15" t="s">
        <v>85</v>
      </c>
    </row>
    <row r="134" spans="2:65" s="12" customFormat="1" ht="11.25">
      <c r="B134" s="147"/>
      <c r="D134" s="148" t="s">
        <v>150</v>
      </c>
      <c r="E134" s="149" t="s">
        <v>1</v>
      </c>
      <c r="F134" s="150" t="s">
        <v>208</v>
      </c>
      <c r="H134" s="151">
        <v>1.8720000000000001</v>
      </c>
      <c r="I134" s="152"/>
      <c r="L134" s="147"/>
      <c r="M134" s="153"/>
      <c r="T134" s="154"/>
      <c r="AT134" s="149" t="s">
        <v>150</v>
      </c>
      <c r="AU134" s="149" t="s">
        <v>85</v>
      </c>
      <c r="AV134" s="12" t="s">
        <v>146</v>
      </c>
      <c r="AW134" s="12" t="s">
        <v>34</v>
      </c>
      <c r="AX134" s="12" t="s">
        <v>85</v>
      </c>
      <c r="AY134" s="149" t="s">
        <v>138</v>
      </c>
    </row>
    <row r="135" spans="2:65" s="1" customFormat="1" ht="24.2" customHeight="1">
      <c r="B135" s="30"/>
      <c r="C135" s="130" t="s">
        <v>209</v>
      </c>
      <c r="D135" s="130" t="s">
        <v>140</v>
      </c>
      <c r="E135" s="131" t="s">
        <v>210</v>
      </c>
      <c r="F135" s="132" t="s">
        <v>211</v>
      </c>
      <c r="G135" s="133" t="s">
        <v>143</v>
      </c>
      <c r="H135" s="134">
        <v>8</v>
      </c>
      <c r="I135" s="135"/>
      <c r="J135" s="136">
        <f>ROUND(I135*H135,2)</f>
        <v>0</v>
      </c>
      <c r="K135" s="132" t="s">
        <v>144</v>
      </c>
      <c r="L135" s="30"/>
      <c r="M135" s="137" t="s">
        <v>1</v>
      </c>
      <c r="N135" s="138" t="s">
        <v>43</v>
      </c>
      <c r="P135" s="139">
        <f>O135*H135</f>
        <v>0</v>
      </c>
      <c r="Q135" s="139">
        <v>3.1800000000000002E-2</v>
      </c>
      <c r="R135" s="139">
        <f>Q135*H135</f>
        <v>0.25440000000000002</v>
      </c>
      <c r="S135" s="139">
        <v>0</v>
      </c>
      <c r="T135" s="140">
        <f>S135*H135</f>
        <v>0</v>
      </c>
      <c r="AR135" s="141" t="s">
        <v>145</v>
      </c>
      <c r="AT135" s="141" t="s">
        <v>140</v>
      </c>
      <c r="AU135" s="141" t="s">
        <v>85</v>
      </c>
      <c r="AY135" s="15" t="s">
        <v>138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146</v>
      </c>
      <c r="BK135" s="142">
        <f>ROUND(I135*H135,2)</f>
        <v>0</v>
      </c>
      <c r="BL135" s="15" t="s">
        <v>145</v>
      </c>
      <c r="BM135" s="141" t="s">
        <v>212</v>
      </c>
    </row>
    <row r="136" spans="2:65" s="1" customFormat="1" ht="11.25">
      <c r="B136" s="30"/>
      <c r="D136" s="143" t="s">
        <v>148</v>
      </c>
      <c r="F136" s="144" t="s">
        <v>213</v>
      </c>
      <c r="I136" s="145"/>
      <c r="L136" s="30"/>
      <c r="M136" s="146"/>
      <c r="T136" s="54"/>
      <c r="AT136" s="15" t="s">
        <v>148</v>
      </c>
      <c r="AU136" s="15" t="s">
        <v>85</v>
      </c>
    </row>
    <row r="137" spans="2:65" s="12" customFormat="1" ht="11.25">
      <c r="B137" s="147"/>
      <c r="D137" s="148" t="s">
        <v>150</v>
      </c>
      <c r="E137" s="149" t="s">
        <v>1</v>
      </c>
      <c r="F137" s="150" t="s">
        <v>214</v>
      </c>
      <c r="H137" s="151">
        <v>5</v>
      </c>
      <c r="I137" s="152"/>
      <c r="L137" s="147"/>
      <c r="M137" s="153"/>
      <c r="T137" s="154"/>
      <c r="AT137" s="149" t="s">
        <v>150</v>
      </c>
      <c r="AU137" s="149" t="s">
        <v>85</v>
      </c>
      <c r="AV137" s="12" t="s">
        <v>146</v>
      </c>
      <c r="AW137" s="12" t="s">
        <v>34</v>
      </c>
      <c r="AX137" s="12" t="s">
        <v>77</v>
      </c>
      <c r="AY137" s="149" t="s">
        <v>138</v>
      </c>
    </row>
    <row r="138" spans="2:65" s="12" customFormat="1" ht="11.25">
      <c r="B138" s="147"/>
      <c r="D138" s="148" t="s">
        <v>150</v>
      </c>
      <c r="E138" s="149" t="s">
        <v>1</v>
      </c>
      <c r="F138" s="150" t="s">
        <v>215</v>
      </c>
      <c r="H138" s="151">
        <v>2</v>
      </c>
      <c r="I138" s="152"/>
      <c r="L138" s="147"/>
      <c r="M138" s="153"/>
      <c r="T138" s="154"/>
      <c r="AT138" s="149" t="s">
        <v>150</v>
      </c>
      <c r="AU138" s="149" t="s">
        <v>85</v>
      </c>
      <c r="AV138" s="12" t="s">
        <v>146</v>
      </c>
      <c r="AW138" s="12" t="s">
        <v>34</v>
      </c>
      <c r="AX138" s="12" t="s">
        <v>77</v>
      </c>
      <c r="AY138" s="149" t="s">
        <v>138</v>
      </c>
    </row>
    <row r="139" spans="2:65" s="12" customFormat="1" ht="11.25">
      <c r="B139" s="147"/>
      <c r="D139" s="148" t="s">
        <v>150</v>
      </c>
      <c r="E139" s="149" t="s">
        <v>1</v>
      </c>
      <c r="F139" s="150" t="s">
        <v>216</v>
      </c>
      <c r="H139" s="151">
        <v>1</v>
      </c>
      <c r="I139" s="152"/>
      <c r="L139" s="147"/>
      <c r="M139" s="153"/>
      <c r="T139" s="154"/>
      <c r="AT139" s="149" t="s">
        <v>150</v>
      </c>
      <c r="AU139" s="149" t="s">
        <v>85</v>
      </c>
      <c r="AV139" s="12" t="s">
        <v>146</v>
      </c>
      <c r="AW139" s="12" t="s">
        <v>34</v>
      </c>
      <c r="AX139" s="12" t="s">
        <v>77</v>
      </c>
      <c r="AY139" s="149" t="s">
        <v>138</v>
      </c>
    </row>
    <row r="140" spans="2:65" s="13" customFormat="1" ht="11.25">
      <c r="B140" s="158"/>
      <c r="D140" s="148" t="s">
        <v>150</v>
      </c>
      <c r="E140" s="159" t="s">
        <v>1</v>
      </c>
      <c r="F140" s="160" t="s">
        <v>217</v>
      </c>
      <c r="H140" s="161">
        <v>8</v>
      </c>
      <c r="I140" s="162"/>
      <c r="L140" s="158"/>
      <c r="M140" s="163"/>
      <c r="T140" s="164"/>
      <c r="AT140" s="159" t="s">
        <v>150</v>
      </c>
      <c r="AU140" s="159" t="s">
        <v>85</v>
      </c>
      <c r="AV140" s="13" t="s">
        <v>145</v>
      </c>
      <c r="AW140" s="13" t="s">
        <v>34</v>
      </c>
      <c r="AX140" s="13" t="s">
        <v>85</v>
      </c>
      <c r="AY140" s="159" t="s">
        <v>138</v>
      </c>
    </row>
    <row r="141" spans="2:65" s="11" customFormat="1" ht="25.9" customHeight="1">
      <c r="B141" s="118"/>
      <c r="D141" s="119" t="s">
        <v>76</v>
      </c>
      <c r="E141" s="120" t="s">
        <v>136</v>
      </c>
      <c r="F141" s="120" t="s">
        <v>137</v>
      </c>
      <c r="I141" s="121"/>
      <c r="J141" s="122">
        <f>BK141</f>
        <v>0</v>
      </c>
      <c r="L141" s="118"/>
      <c r="M141" s="123"/>
      <c r="P141" s="124">
        <f>P142</f>
        <v>0</v>
      </c>
      <c r="R141" s="124">
        <f>R142</f>
        <v>0</v>
      </c>
      <c r="T141" s="125">
        <f>T142</f>
        <v>0</v>
      </c>
      <c r="AR141" s="119" t="s">
        <v>85</v>
      </c>
      <c r="AT141" s="126" t="s">
        <v>76</v>
      </c>
      <c r="AU141" s="126" t="s">
        <v>77</v>
      </c>
      <c r="AY141" s="119" t="s">
        <v>138</v>
      </c>
      <c r="BK141" s="127">
        <f>BK142</f>
        <v>0</v>
      </c>
    </row>
    <row r="142" spans="2:65" s="11" customFormat="1" ht="22.9" customHeight="1">
      <c r="B142" s="118"/>
      <c r="D142" s="119" t="s">
        <v>76</v>
      </c>
      <c r="E142" s="128" t="s">
        <v>218</v>
      </c>
      <c r="F142" s="128" t="s">
        <v>219</v>
      </c>
      <c r="I142" s="121"/>
      <c r="J142" s="129">
        <f>BK142</f>
        <v>0</v>
      </c>
      <c r="L142" s="118"/>
      <c r="M142" s="123"/>
      <c r="P142" s="124">
        <f>SUM(P143:P144)</f>
        <v>0</v>
      </c>
      <c r="R142" s="124">
        <f>SUM(R143:R144)</f>
        <v>0</v>
      </c>
      <c r="T142" s="125">
        <f>SUM(T143:T144)</f>
        <v>0</v>
      </c>
      <c r="AR142" s="119" t="s">
        <v>85</v>
      </c>
      <c r="AT142" s="126" t="s">
        <v>76</v>
      </c>
      <c r="AU142" s="126" t="s">
        <v>85</v>
      </c>
      <c r="AY142" s="119" t="s">
        <v>138</v>
      </c>
      <c r="BK142" s="127">
        <f>SUM(BK143:BK144)</f>
        <v>0</v>
      </c>
    </row>
    <row r="143" spans="2:65" s="1" customFormat="1" ht="37.9" customHeight="1">
      <c r="B143" s="30"/>
      <c r="C143" s="130" t="s">
        <v>220</v>
      </c>
      <c r="D143" s="130" t="s">
        <v>140</v>
      </c>
      <c r="E143" s="131" t="s">
        <v>221</v>
      </c>
      <c r="F143" s="132" t="s">
        <v>222</v>
      </c>
      <c r="G143" s="133" t="s">
        <v>223</v>
      </c>
      <c r="H143" s="134">
        <v>0.36399999999999999</v>
      </c>
      <c r="I143" s="135"/>
      <c r="J143" s="136">
        <f>ROUND(I143*H143,2)</f>
        <v>0</v>
      </c>
      <c r="K143" s="132" t="s">
        <v>144</v>
      </c>
      <c r="L143" s="30"/>
      <c r="M143" s="137" t="s">
        <v>1</v>
      </c>
      <c r="N143" s="138" t="s">
        <v>43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145</v>
      </c>
      <c r="AT143" s="141" t="s">
        <v>140</v>
      </c>
      <c r="AU143" s="141" t="s">
        <v>146</v>
      </c>
      <c r="AY143" s="15" t="s">
        <v>138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146</v>
      </c>
      <c r="BK143" s="142">
        <f>ROUND(I143*H143,2)</f>
        <v>0</v>
      </c>
      <c r="BL143" s="15" t="s">
        <v>145</v>
      </c>
      <c r="BM143" s="141" t="s">
        <v>224</v>
      </c>
    </row>
    <row r="144" spans="2:65" s="1" customFormat="1" ht="11.25">
      <c r="B144" s="30"/>
      <c r="D144" s="143" t="s">
        <v>148</v>
      </c>
      <c r="F144" s="144" t="s">
        <v>225</v>
      </c>
      <c r="I144" s="145"/>
      <c r="L144" s="30"/>
      <c r="M144" s="146"/>
      <c r="T144" s="54"/>
      <c r="AT144" s="15" t="s">
        <v>148</v>
      </c>
      <c r="AU144" s="15" t="s">
        <v>146</v>
      </c>
    </row>
    <row r="145" spans="2:65" s="11" customFormat="1" ht="25.9" customHeight="1">
      <c r="B145" s="118"/>
      <c r="D145" s="119" t="s">
        <v>76</v>
      </c>
      <c r="E145" s="120" t="s">
        <v>226</v>
      </c>
      <c r="F145" s="120" t="s">
        <v>227</v>
      </c>
      <c r="I145" s="121"/>
      <c r="J145" s="122">
        <f>BK145</f>
        <v>0</v>
      </c>
      <c r="L145" s="118"/>
      <c r="M145" s="123"/>
      <c r="P145" s="124">
        <f>SUM(P146:P154)</f>
        <v>0</v>
      </c>
      <c r="R145" s="124">
        <f>SUM(R146:R154)</f>
        <v>0.49056</v>
      </c>
      <c r="T145" s="125">
        <f>SUM(T146:T154)</f>
        <v>0</v>
      </c>
      <c r="AR145" s="119" t="s">
        <v>146</v>
      </c>
      <c r="AT145" s="126" t="s">
        <v>76</v>
      </c>
      <c r="AU145" s="126" t="s">
        <v>77</v>
      </c>
      <c r="AY145" s="119" t="s">
        <v>138</v>
      </c>
      <c r="BK145" s="127">
        <f>SUM(BK146:BK154)</f>
        <v>0</v>
      </c>
    </row>
    <row r="146" spans="2:65" s="1" customFormat="1" ht="24.2" customHeight="1">
      <c r="B146" s="30"/>
      <c r="C146" s="130" t="s">
        <v>228</v>
      </c>
      <c r="D146" s="130" t="s">
        <v>140</v>
      </c>
      <c r="E146" s="131" t="s">
        <v>229</v>
      </c>
      <c r="F146" s="132" t="s">
        <v>230</v>
      </c>
      <c r="G146" s="133" t="s">
        <v>143</v>
      </c>
      <c r="H146" s="134">
        <v>160</v>
      </c>
      <c r="I146" s="135"/>
      <c r="J146" s="136">
        <f>ROUND(I146*H146,2)</f>
        <v>0</v>
      </c>
      <c r="K146" s="132" t="s">
        <v>144</v>
      </c>
      <c r="L146" s="30"/>
      <c r="M146" s="137" t="s">
        <v>1</v>
      </c>
      <c r="N146" s="138" t="s">
        <v>43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231</v>
      </c>
      <c r="AT146" s="141" t="s">
        <v>140</v>
      </c>
      <c r="AU146" s="141" t="s">
        <v>85</v>
      </c>
      <c r="AY146" s="15" t="s">
        <v>138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146</v>
      </c>
      <c r="BK146" s="142">
        <f>ROUND(I146*H146,2)</f>
        <v>0</v>
      </c>
      <c r="BL146" s="15" t="s">
        <v>231</v>
      </c>
      <c r="BM146" s="141" t="s">
        <v>232</v>
      </c>
    </row>
    <row r="147" spans="2:65" s="1" customFormat="1" ht="11.25">
      <c r="B147" s="30"/>
      <c r="D147" s="143" t="s">
        <v>148</v>
      </c>
      <c r="F147" s="144" t="s">
        <v>233</v>
      </c>
      <c r="I147" s="145"/>
      <c r="L147" s="30"/>
      <c r="M147" s="146"/>
      <c r="T147" s="54"/>
      <c r="AT147" s="15" t="s">
        <v>148</v>
      </c>
      <c r="AU147" s="15" t="s">
        <v>85</v>
      </c>
    </row>
    <row r="148" spans="2:65" s="1" customFormat="1" ht="16.5" customHeight="1">
      <c r="B148" s="30"/>
      <c r="C148" s="165" t="s">
        <v>234</v>
      </c>
      <c r="D148" s="165" t="s">
        <v>235</v>
      </c>
      <c r="E148" s="166" t="s">
        <v>236</v>
      </c>
      <c r="F148" s="167" t="s">
        <v>237</v>
      </c>
      <c r="G148" s="168" t="s">
        <v>143</v>
      </c>
      <c r="H148" s="169">
        <v>168</v>
      </c>
      <c r="I148" s="170"/>
      <c r="J148" s="171">
        <f>ROUND(I148*H148,2)</f>
        <v>0</v>
      </c>
      <c r="K148" s="167" t="s">
        <v>144</v>
      </c>
      <c r="L148" s="172"/>
      <c r="M148" s="173" t="s">
        <v>1</v>
      </c>
      <c r="N148" s="174" t="s">
        <v>43</v>
      </c>
      <c r="P148" s="139">
        <f>O148*H148</f>
        <v>0</v>
      </c>
      <c r="Q148" s="139">
        <v>2.8E-3</v>
      </c>
      <c r="R148" s="139">
        <f>Q148*H148</f>
        <v>0.47039999999999998</v>
      </c>
      <c r="S148" s="139">
        <v>0</v>
      </c>
      <c r="T148" s="140">
        <f>S148*H148</f>
        <v>0</v>
      </c>
      <c r="AR148" s="141" t="s">
        <v>238</v>
      </c>
      <c r="AT148" s="141" t="s">
        <v>235</v>
      </c>
      <c r="AU148" s="141" t="s">
        <v>85</v>
      </c>
      <c r="AY148" s="15" t="s">
        <v>138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146</v>
      </c>
      <c r="BK148" s="142">
        <f>ROUND(I148*H148,2)</f>
        <v>0</v>
      </c>
      <c r="BL148" s="15" t="s">
        <v>231</v>
      </c>
      <c r="BM148" s="141" t="s">
        <v>239</v>
      </c>
    </row>
    <row r="149" spans="2:65" s="12" customFormat="1" ht="11.25">
      <c r="B149" s="147"/>
      <c r="D149" s="148" t="s">
        <v>150</v>
      </c>
      <c r="F149" s="150" t="s">
        <v>240</v>
      </c>
      <c r="H149" s="151">
        <v>168</v>
      </c>
      <c r="I149" s="152"/>
      <c r="L149" s="147"/>
      <c r="M149" s="153"/>
      <c r="T149" s="154"/>
      <c r="AT149" s="149" t="s">
        <v>150</v>
      </c>
      <c r="AU149" s="149" t="s">
        <v>85</v>
      </c>
      <c r="AV149" s="12" t="s">
        <v>146</v>
      </c>
      <c r="AW149" s="12" t="s">
        <v>4</v>
      </c>
      <c r="AX149" s="12" t="s">
        <v>85</v>
      </c>
      <c r="AY149" s="149" t="s">
        <v>138</v>
      </c>
    </row>
    <row r="150" spans="2:65" s="1" customFormat="1" ht="16.5" customHeight="1">
      <c r="B150" s="30"/>
      <c r="C150" s="165" t="s">
        <v>241</v>
      </c>
      <c r="D150" s="165" t="s">
        <v>235</v>
      </c>
      <c r="E150" s="166" t="s">
        <v>242</v>
      </c>
      <c r="F150" s="167" t="s">
        <v>243</v>
      </c>
      <c r="G150" s="168" t="s">
        <v>143</v>
      </c>
      <c r="H150" s="169">
        <v>168</v>
      </c>
      <c r="I150" s="170"/>
      <c r="J150" s="171">
        <f>ROUND(I150*H150,2)</f>
        <v>0</v>
      </c>
      <c r="K150" s="167" t="s">
        <v>144</v>
      </c>
      <c r="L150" s="172"/>
      <c r="M150" s="173" t="s">
        <v>1</v>
      </c>
      <c r="N150" s="174" t="s">
        <v>43</v>
      </c>
      <c r="P150" s="139">
        <f>O150*H150</f>
        <v>0</v>
      </c>
      <c r="Q150" s="139">
        <v>1.1E-4</v>
      </c>
      <c r="R150" s="139">
        <f>Q150*H150</f>
        <v>1.848E-2</v>
      </c>
      <c r="S150" s="139">
        <v>0</v>
      </c>
      <c r="T150" s="140">
        <f>S150*H150</f>
        <v>0</v>
      </c>
      <c r="AR150" s="141" t="s">
        <v>238</v>
      </c>
      <c r="AT150" s="141" t="s">
        <v>235</v>
      </c>
      <c r="AU150" s="141" t="s">
        <v>85</v>
      </c>
      <c r="AY150" s="15" t="s">
        <v>138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146</v>
      </c>
      <c r="BK150" s="142">
        <f>ROUND(I150*H150,2)</f>
        <v>0</v>
      </c>
      <c r="BL150" s="15" t="s">
        <v>231</v>
      </c>
      <c r="BM150" s="141" t="s">
        <v>244</v>
      </c>
    </row>
    <row r="151" spans="2:65" s="1" customFormat="1" ht="38.65" customHeight="1">
      <c r="B151" s="30"/>
      <c r="C151" s="130" t="s">
        <v>245</v>
      </c>
      <c r="D151" s="130" t="s">
        <v>140</v>
      </c>
      <c r="E151" s="131" t="s">
        <v>246</v>
      </c>
      <c r="F151" s="132" t="s">
        <v>247</v>
      </c>
      <c r="G151" s="133" t="s">
        <v>143</v>
      </c>
      <c r="H151" s="134">
        <v>168</v>
      </c>
      <c r="I151" s="135"/>
      <c r="J151" s="136">
        <f>ROUND(I151*H151,2)</f>
        <v>0</v>
      </c>
      <c r="K151" s="132" t="s">
        <v>144</v>
      </c>
      <c r="L151" s="30"/>
      <c r="M151" s="137" t="s">
        <v>1</v>
      </c>
      <c r="N151" s="138" t="s">
        <v>43</v>
      </c>
      <c r="P151" s="139">
        <f>O151*H151</f>
        <v>0</v>
      </c>
      <c r="Q151" s="139">
        <v>1.0000000000000001E-5</v>
      </c>
      <c r="R151" s="139">
        <f>Q151*H151</f>
        <v>1.6800000000000001E-3</v>
      </c>
      <c r="S151" s="139">
        <v>0</v>
      </c>
      <c r="T151" s="140">
        <f>S151*H151</f>
        <v>0</v>
      </c>
      <c r="AR151" s="141" t="s">
        <v>231</v>
      </c>
      <c r="AT151" s="141" t="s">
        <v>140</v>
      </c>
      <c r="AU151" s="141" t="s">
        <v>85</v>
      </c>
      <c r="AY151" s="15" t="s">
        <v>138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146</v>
      </c>
      <c r="BK151" s="142">
        <f>ROUND(I151*H151,2)</f>
        <v>0</v>
      </c>
      <c r="BL151" s="15" t="s">
        <v>231</v>
      </c>
      <c r="BM151" s="141" t="s">
        <v>248</v>
      </c>
    </row>
    <row r="152" spans="2:65" s="1" customFormat="1" ht="11.25">
      <c r="B152" s="30"/>
      <c r="D152" s="143" t="s">
        <v>148</v>
      </c>
      <c r="F152" s="144" t="s">
        <v>249</v>
      </c>
      <c r="I152" s="145"/>
      <c r="L152" s="30"/>
      <c r="M152" s="146"/>
      <c r="T152" s="54"/>
      <c r="AT152" s="15" t="s">
        <v>148</v>
      </c>
      <c r="AU152" s="15" t="s">
        <v>85</v>
      </c>
    </row>
    <row r="153" spans="2:65" s="1" customFormat="1" ht="24.2" customHeight="1">
      <c r="B153" s="30"/>
      <c r="C153" s="130" t="s">
        <v>250</v>
      </c>
      <c r="D153" s="130" t="s">
        <v>140</v>
      </c>
      <c r="E153" s="131" t="s">
        <v>251</v>
      </c>
      <c r="F153" s="132" t="s">
        <v>252</v>
      </c>
      <c r="G153" s="133" t="s">
        <v>253</v>
      </c>
      <c r="H153" s="134">
        <v>0.49099999999999999</v>
      </c>
      <c r="I153" s="135"/>
      <c r="J153" s="136">
        <f>ROUND(I153*H153,2)</f>
        <v>0</v>
      </c>
      <c r="K153" s="132" t="s">
        <v>144</v>
      </c>
      <c r="L153" s="30"/>
      <c r="M153" s="137" t="s">
        <v>1</v>
      </c>
      <c r="N153" s="138" t="s">
        <v>43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231</v>
      </c>
      <c r="AT153" s="141" t="s">
        <v>140</v>
      </c>
      <c r="AU153" s="141" t="s">
        <v>85</v>
      </c>
      <c r="AY153" s="15" t="s">
        <v>138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146</v>
      </c>
      <c r="BK153" s="142">
        <f>ROUND(I153*H153,2)</f>
        <v>0</v>
      </c>
      <c r="BL153" s="15" t="s">
        <v>231</v>
      </c>
      <c r="BM153" s="141" t="s">
        <v>254</v>
      </c>
    </row>
    <row r="154" spans="2:65" s="1" customFormat="1" ht="11.25">
      <c r="B154" s="30"/>
      <c r="D154" s="143" t="s">
        <v>148</v>
      </c>
      <c r="F154" s="144" t="s">
        <v>255</v>
      </c>
      <c r="I154" s="145"/>
      <c r="L154" s="30"/>
      <c r="M154" s="146"/>
      <c r="T154" s="54"/>
      <c r="AT154" s="15" t="s">
        <v>148</v>
      </c>
      <c r="AU154" s="15" t="s">
        <v>85</v>
      </c>
    </row>
    <row r="155" spans="2:65" s="11" customFormat="1" ht="25.9" customHeight="1">
      <c r="B155" s="118"/>
      <c r="D155" s="119" t="s">
        <v>76</v>
      </c>
      <c r="E155" s="120" t="s">
        <v>256</v>
      </c>
      <c r="F155" s="120" t="s">
        <v>257</v>
      </c>
      <c r="I155" s="121"/>
      <c r="J155" s="122">
        <f>BK155</f>
        <v>0</v>
      </c>
      <c r="L155" s="118"/>
      <c r="M155" s="123"/>
      <c r="P155" s="124">
        <f>P156</f>
        <v>0</v>
      </c>
      <c r="R155" s="124">
        <f>R156</f>
        <v>1.1435E-3</v>
      </c>
      <c r="T155" s="125">
        <f>T156</f>
        <v>0</v>
      </c>
      <c r="AR155" s="119" t="s">
        <v>146</v>
      </c>
      <c r="AT155" s="126" t="s">
        <v>76</v>
      </c>
      <c r="AU155" s="126" t="s">
        <v>77</v>
      </c>
      <c r="AY155" s="119" t="s">
        <v>138</v>
      </c>
      <c r="BK155" s="127">
        <f>BK156</f>
        <v>0</v>
      </c>
    </row>
    <row r="156" spans="2:65" s="11" customFormat="1" ht="22.9" customHeight="1">
      <c r="B156" s="118"/>
      <c r="D156" s="119" t="s">
        <v>76</v>
      </c>
      <c r="E156" s="128" t="s">
        <v>258</v>
      </c>
      <c r="F156" s="128" t="s">
        <v>259</v>
      </c>
      <c r="I156" s="121"/>
      <c r="J156" s="129">
        <f>BK156</f>
        <v>0</v>
      </c>
      <c r="L156" s="118"/>
      <c r="M156" s="123"/>
      <c r="P156" s="124">
        <f>SUM(P157:P159)</f>
        <v>0</v>
      </c>
      <c r="R156" s="124">
        <f>SUM(R157:R159)</f>
        <v>1.1435E-3</v>
      </c>
      <c r="T156" s="125">
        <f>SUM(T157:T159)</f>
        <v>0</v>
      </c>
      <c r="AR156" s="119" t="s">
        <v>146</v>
      </c>
      <c r="AT156" s="126" t="s">
        <v>76</v>
      </c>
      <c r="AU156" s="126" t="s">
        <v>85</v>
      </c>
      <c r="AY156" s="119" t="s">
        <v>138</v>
      </c>
      <c r="BK156" s="127">
        <f>SUM(BK157:BK159)</f>
        <v>0</v>
      </c>
    </row>
    <row r="157" spans="2:65" s="1" customFormat="1" ht="16.5" customHeight="1">
      <c r="B157" s="30"/>
      <c r="C157" s="130" t="s">
        <v>260</v>
      </c>
      <c r="D157" s="130" t="s">
        <v>140</v>
      </c>
      <c r="E157" s="131" t="s">
        <v>261</v>
      </c>
      <c r="F157" s="132" t="s">
        <v>262</v>
      </c>
      <c r="G157" s="133" t="s">
        <v>143</v>
      </c>
      <c r="H157" s="134">
        <v>114.35</v>
      </c>
      <c r="I157" s="135"/>
      <c r="J157" s="136">
        <f>ROUND(I157*H157,2)</f>
        <v>0</v>
      </c>
      <c r="K157" s="132" t="s">
        <v>144</v>
      </c>
      <c r="L157" s="30"/>
      <c r="M157" s="137" t="s">
        <v>1</v>
      </c>
      <c r="N157" s="138" t="s">
        <v>43</v>
      </c>
      <c r="P157" s="139">
        <f>O157*H157</f>
        <v>0</v>
      </c>
      <c r="Q157" s="139">
        <v>1.0000000000000001E-5</v>
      </c>
      <c r="R157" s="139">
        <f>Q157*H157</f>
        <v>1.1435E-3</v>
      </c>
      <c r="S157" s="139">
        <v>0</v>
      </c>
      <c r="T157" s="140">
        <f>S157*H157</f>
        <v>0</v>
      </c>
      <c r="AR157" s="141" t="s">
        <v>231</v>
      </c>
      <c r="AT157" s="141" t="s">
        <v>140</v>
      </c>
      <c r="AU157" s="141" t="s">
        <v>146</v>
      </c>
      <c r="AY157" s="15" t="s">
        <v>138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146</v>
      </c>
      <c r="BK157" s="142">
        <f>ROUND(I157*H157,2)</f>
        <v>0</v>
      </c>
      <c r="BL157" s="15" t="s">
        <v>231</v>
      </c>
      <c r="BM157" s="141" t="s">
        <v>263</v>
      </c>
    </row>
    <row r="158" spans="2:65" s="1" customFormat="1" ht="11.25">
      <c r="B158" s="30"/>
      <c r="D158" s="143" t="s">
        <v>148</v>
      </c>
      <c r="F158" s="144" t="s">
        <v>264</v>
      </c>
      <c r="I158" s="145"/>
      <c r="L158" s="30"/>
      <c r="M158" s="146"/>
      <c r="T158" s="54"/>
      <c r="AT158" s="15" t="s">
        <v>148</v>
      </c>
      <c r="AU158" s="15" t="s">
        <v>146</v>
      </c>
    </row>
    <row r="159" spans="2:65" s="12" customFormat="1" ht="11.25">
      <c r="B159" s="147"/>
      <c r="D159" s="148" t="s">
        <v>150</v>
      </c>
      <c r="E159" s="149" t="s">
        <v>1</v>
      </c>
      <c r="F159" s="150" t="s">
        <v>265</v>
      </c>
      <c r="H159" s="151">
        <v>114.35</v>
      </c>
      <c r="I159" s="152"/>
      <c r="L159" s="147"/>
      <c r="M159" s="155"/>
      <c r="N159" s="156"/>
      <c r="O159" s="156"/>
      <c r="P159" s="156"/>
      <c r="Q159" s="156"/>
      <c r="R159" s="156"/>
      <c r="S159" s="156"/>
      <c r="T159" s="157"/>
      <c r="AT159" s="149" t="s">
        <v>150</v>
      </c>
      <c r="AU159" s="149" t="s">
        <v>146</v>
      </c>
      <c r="AV159" s="12" t="s">
        <v>146</v>
      </c>
      <c r="AW159" s="12" t="s">
        <v>34</v>
      </c>
      <c r="AX159" s="12" t="s">
        <v>85</v>
      </c>
      <c r="AY159" s="149" t="s">
        <v>138</v>
      </c>
    </row>
    <row r="160" spans="2:65" s="1" customFormat="1" ht="6.95" customHeight="1">
      <c r="B160" s="42"/>
      <c r="C160" s="43"/>
      <c r="D160" s="43"/>
      <c r="E160" s="43"/>
      <c r="F160" s="43"/>
      <c r="G160" s="43"/>
      <c r="H160" s="43"/>
      <c r="I160" s="43"/>
      <c r="J160" s="43"/>
      <c r="K160" s="43"/>
      <c r="L160" s="30"/>
    </row>
  </sheetData>
  <sheetProtection algorithmName="SHA-512" hashValue="hLDdKzlpHxAYAuwoiqadasuHDvwTHkdwpBJJdgYE9FP3r4+1J1eoAkDHL5nvaxVmveVHy0QqC214dzRxCSQUKw==" saltValue="ZPKjjXMr0nYvimpRpMx2t5oknAzg1is1oERuLvSEkA1N1YW3b74rNJvDAZXYtsOXrDyzDerVMrzYR9qZ7GMlCQ==" spinCount="100000" sheet="1" objects="1" scenarios="1" formatColumns="0" formatRows="0" autoFilter="0"/>
  <autoFilter ref="C122:K159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200-000000000000}"/>
    <hyperlink ref="F129" r:id="rId2" xr:uid="{00000000-0004-0000-0200-000001000000}"/>
    <hyperlink ref="F133" r:id="rId3" xr:uid="{00000000-0004-0000-0200-000002000000}"/>
    <hyperlink ref="F136" r:id="rId4" xr:uid="{00000000-0004-0000-0200-000003000000}"/>
    <hyperlink ref="F144" r:id="rId5" xr:uid="{00000000-0004-0000-0200-000004000000}"/>
    <hyperlink ref="F147" r:id="rId6" xr:uid="{00000000-0004-0000-0200-000005000000}"/>
    <hyperlink ref="F152" r:id="rId7" xr:uid="{00000000-0004-0000-0200-000006000000}"/>
    <hyperlink ref="F154" r:id="rId8" xr:uid="{00000000-0004-0000-0200-000007000000}"/>
    <hyperlink ref="F158" r:id="rId9" xr:uid="{00000000-0004-0000-02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3"/>
  <sheetViews>
    <sheetView showGridLines="0" topLeftCell="A17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266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>70857717</v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Dětský domov Dolní Čermná </v>
      </c>
      <c r="I15" s="25" t="s">
        <v>28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tr">
        <f>IF('Rekapitulace stavby'!AN16="","",'Rekapitulace stavby'!AN16)</f>
        <v>17086370</v>
      </c>
      <c r="L20" s="30"/>
    </row>
    <row r="21" spans="2:12" s="1" customFormat="1" ht="18" customHeight="1">
      <c r="B21" s="30"/>
      <c r="E21" s="23" t="str">
        <f>IF('Rekapitulace stavby'!E17="","",'Rekapitulace stavby'!E17)</f>
        <v>vs-studio s.r.o.</v>
      </c>
      <c r="I21" s="25" t="s">
        <v>28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tr">
        <f>IF('Rekapitulace stavby'!AN19="","",'Rekapitulace stavby'!AN19)</f>
        <v>17086370</v>
      </c>
      <c r="L23" s="30"/>
    </row>
    <row r="24" spans="2:12" s="1" customFormat="1" ht="18" customHeight="1">
      <c r="B24" s="30"/>
      <c r="E24" s="23" t="str">
        <f>IF('Rekapitulace stavby'!E20="","",'Rekapitulace stavby'!E20)</f>
        <v>vs-studio s.r.o.</v>
      </c>
      <c r="I24" s="25" t="s">
        <v>28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ROUND((SUM(BE125:BE182)),  2)</f>
        <v>0</v>
      </c>
      <c r="I33" s="90">
        <v>0.21</v>
      </c>
      <c r="J33" s="89">
        <f>ROUND(((SUM(BE125:BE182))*I33),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ROUND((SUM(BF125:BF182)),  2)</f>
        <v>0</v>
      </c>
      <c r="I34" s="90">
        <v>0.12</v>
      </c>
      <c r="J34" s="89">
        <f>ROUND(((SUM(BF125:BF182))*I34),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ROUND((SUM(BG125:BG182)),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ROUND((SUM(BH125:BH182)),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ROUND((SUM(BI125:BI182)),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02 - BOURÁNÍ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 xml:space="preserve">Dětský domov Dolní Čermná 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J125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hidden="1" customHeight="1">
      <c r="B98" s="106"/>
      <c r="D98" s="107" t="s">
        <v>183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8" customFormat="1" ht="24.95" hidden="1" customHeight="1">
      <c r="B99" s="102"/>
      <c r="D99" s="103" t="s">
        <v>267</v>
      </c>
      <c r="E99" s="104"/>
      <c r="F99" s="104"/>
      <c r="G99" s="104"/>
      <c r="H99" s="104"/>
      <c r="I99" s="104"/>
      <c r="J99" s="105">
        <f>J130</f>
        <v>0</v>
      </c>
      <c r="L99" s="102"/>
    </row>
    <row r="100" spans="2:12" s="8" customFormat="1" ht="24.95" hidden="1" customHeight="1">
      <c r="B100" s="102"/>
      <c r="D100" s="103" t="s">
        <v>268</v>
      </c>
      <c r="E100" s="104"/>
      <c r="F100" s="104"/>
      <c r="G100" s="104"/>
      <c r="H100" s="104"/>
      <c r="I100" s="104"/>
      <c r="J100" s="105">
        <f>J135</f>
        <v>0</v>
      </c>
      <c r="L100" s="102"/>
    </row>
    <row r="101" spans="2:12" s="8" customFormat="1" ht="24.95" hidden="1" customHeight="1">
      <c r="B101" s="102"/>
      <c r="D101" s="103" t="s">
        <v>269</v>
      </c>
      <c r="E101" s="104"/>
      <c r="F101" s="104"/>
      <c r="G101" s="104"/>
      <c r="H101" s="104"/>
      <c r="I101" s="104"/>
      <c r="J101" s="105">
        <f>J139</f>
        <v>0</v>
      </c>
      <c r="L101" s="102"/>
    </row>
    <row r="102" spans="2:12" s="8" customFormat="1" ht="24.95" hidden="1" customHeight="1">
      <c r="B102" s="102"/>
      <c r="D102" s="103" t="s">
        <v>270</v>
      </c>
      <c r="E102" s="104"/>
      <c r="F102" s="104"/>
      <c r="G102" s="104"/>
      <c r="H102" s="104"/>
      <c r="I102" s="104"/>
      <c r="J102" s="105">
        <f>J153</f>
        <v>0</v>
      </c>
      <c r="L102" s="102"/>
    </row>
    <row r="103" spans="2:12" s="8" customFormat="1" ht="24.95" hidden="1" customHeight="1">
      <c r="B103" s="102"/>
      <c r="D103" s="103" t="s">
        <v>185</v>
      </c>
      <c r="E103" s="104"/>
      <c r="F103" s="104"/>
      <c r="G103" s="104"/>
      <c r="H103" s="104"/>
      <c r="I103" s="104"/>
      <c r="J103" s="105">
        <f>J171</f>
        <v>0</v>
      </c>
      <c r="L103" s="102"/>
    </row>
    <row r="104" spans="2:12" s="9" customFormat="1" ht="19.899999999999999" hidden="1" customHeight="1">
      <c r="B104" s="106"/>
      <c r="D104" s="107" t="s">
        <v>271</v>
      </c>
      <c r="E104" s="108"/>
      <c r="F104" s="108"/>
      <c r="G104" s="108"/>
      <c r="H104" s="108"/>
      <c r="I104" s="108"/>
      <c r="J104" s="109">
        <f>J172</f>
        <v>0</v>
      </c>
      <c r="L104" s="106"/>
    </row>
    <row r="105" spans="2:12" s="9" customFormat="1" ht="19.899999999999999" hidden="1" customHeight="1">
      <c r="B105" s="106"/>
      <c r="D105" s="107" t="s">
        <v>272</v>
      </c>
      <c r="E105" s="108"/>
      <c r="F105" s="108"/>
      <c r="G105" s="108"/>
      <c r="H105" s="108"/>
      <c r="I105" s="108"/>
      <c r="J105" s="109">
        <f>J176</f>
        <v>0</v>
      </c>
      <c r="L105" s="106"/>
    </row>
    <row r="106" spans="2:12" s="1" customFormat="1" ht="21.75" hidden="1" customHeight="1">
      <c r="B106" s="30"/>
      <c r="L106" s="30"/>
    </row>
    <row r="107" spans="2:12" s="1" customFormat="1" ht="6.95" hidden="1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123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5" customHeight="1">
      <c r="B115" s="30"/>
      <c r="E115" s="220" t="str">
        <f>E7</f>
        <v>STAVEBNÍ DOPLNĚNÍ RD č. p. 271, DOLNÍ TŘEŠŇOVEC</v>
      </c>
      <c r="F115" s="221"/>
      <c r="G115" s="221"/>
      <c r="H115" s="221"/>
      <c r="L115" s="30"/>
    </row>
    <row r="116" spans="2:65" s="1" customFormat="1" ht="12" customHeight="1">
      <c r="B116" s="30"/>
      <c r="C116" s="25" t="s">
        <v>112</v>
      </c>
      <c r="L116" s="30"/>
    </row>
    <row r="117" spans="2:65" s="1" customFormat="1" ht="16.5" customHeight="1">
      <c r="B117" s="30"/>
      <c r="E117" s="182" t="str">
        <f>E9</f>
        <v>02 - BOURÁNÍ RD</v>
      </c>
      <c r="F117" s="222"/>
      <c r="G117" s="222"/>
      <c r="H117" s="222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F12</f>
        <v>Dolní Třešňovec</v>
      </c>
      <c r="I119" s="25" t="s">
        <v>22</v>
      </c>
      <c r="J119" s="50" t="str">
        <f>IF(J12="","",J12)</f>
        <v>4. 6. 2025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E15</f>
        <v xml:space="preserve">Dětský domov Dolní Čermná </v>
      </c>
      <c r="I121" s="25" t="s">
        <v>31</v>
      </c>
      <c r="J121" s="28" t="str">
        <f>E21</f>
        <v>vs-studio s.r.o.</v>
      </c>
      <c r="L121" s="30"/>
    </row>
    <row r="122" spans="2:65" s="1" customFormat="1" ht="15.2" customHeight="1">
      <c r="B122" s="30"/>
      <c r="C122" s="25" t="s">
        <v>29</v>
      </c>
      <c r="F122" s="23" t="str">
        <f>IF(E18="","",E18)</f>
        <v>Vyplň údaj</v>
      </c>
      <c r="I122" s="25" t="s">
        <v>35</v>
      </c>
      <c r="J122" s="28" t="str">
        <f>E24</f>
        <v>vs-studio s.r.o.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124</v>
      </c>
      <c r="D124" s="112" t="s">
        <v>62</v>
      </c>
      <c r="E124" s="112" t="s">
        <v>58</v>
      </c>
      <c r="F124" s="112" t="s">
        <v>59</v>
      </c>
      <c r="G124" s="112" t="s">
        <v>125</v>
      </c>
      <c r="H124" s="112" t="s">
        <v>126</v>
      </c>
      <c r="I124" s="112" t="s">
        <v>127</v>
      </c>
      <c r="J124" s="112" t="s">
        <v>118</v>
      </c>
      <c r="K124" s="113" t="s">
        <v>128</v>
      </c>
      <c r="L124" s="110"/>
      <c r="M124" s="57" t="s">
        <v>1</v>
      </c>
      <c r="N124" s="58" t="s">
        <v>41</v>
      </c>
      <c r="O124" s="58" t="s">
        <v>129</v>
      </c>
      <c r="P124" s="58" t="s">
        <v>130</v>
      </c>
      <c r="Q124" s="58" t="s">
        <v>131</v>
      </c>
      <c r="R124" s="58" t="s">
        <v>132</v>
      </c>
      <c r="S124" s="58" t="s">
        <v>133</v>
      </c>
      <c r="T124" s="59" t="s">
        <v>134</v>
      </c>
    </row>
    <row r="125" spans="2:65" s="1" customFormat="1" ht="22.9" customHeight="1">
      <c r="B125" s="30"/>
      <c r="C125" s="62" t="s">
        <v>135</v>
      </c>
      <c r="J125" s="114">
        <f>BK125</f>
        <v>0</v>
      </c>
      <c r="L125" s="30"/>
      <c r="M125" s="60"/>
      <c r="N125" s="51"/>
      <c r="O125" s="51"/>
      <c r="P125" s="115">
        <f>P126+P130+P135+P139+P153+P171</f>
        <v>0</v>
      </c>
      <c r="Q125" s="51"/>
      <c r="R125" s="115">
        <f>R126+R130+R135+R139+R153+R171</f>
        <v>1.3343499999999999E-2</v>
      </c>
      <c r="S125" s="51"/>
      <c r="T125" s="116">
        <f>T126+T130+T135+T139+T153+T171</f>
        <v>1.4393549999999999</v>
      </c>
      <c r="AT125" s="15" t="s">
        <v>76</v>
      </c>
      <c r="AU125" s="15" t="s">
        <v>120</v>
      </c>
      <c r="BK125" s="117">
        <f>BK126+BK130+BK135+BK139+BK153+BK171</f>
        <v>0</v>
      </c>
    </row>
    <row r="126" spans="2:65" s="11" customFormat="1" ht="25.9" customHeight="1">
      <c r="B126" s="118"/>
      <c r="D126" s="119" t="s">
        <v>76</v>
      </c>
      <c r="E126" s="120" t="s">
        <v>136</v>
      </c>
      <c r="F126" s="120" t="s">
        <v>137</v>
      </c>
      <c r="I126" s="121"/>
      <c r="J126" s="122">
        <f>BK126</f>
        <v>0</v>
      </c>
      <c r="L126" s="118"/>
      <c r="M126" s="123"/>
      <c r="P126" s="124">
        <f>P127</f>
        <v>0</v>
      </c>
      <c r="R126" s="124">
        <f>R127</f>
        <v>0</v>
      </c>
      <c r="T126" s="125">
        <f>T127</f>
        <v>0</v>
      </c>
      <c r="AR126" s="119" t="s">
        <v>85</v>
      </c>
      <c r="AT126" s="126" t="s">
        <v>76</v>
      </c>
      <c r="AU126" s="126" t="s">
        <v>77</v>
      </c>
      <c r="AY126" s="119" t="s">
        <v>138</v>
      </c>
      <c r="BK126" s="127">
        <f>BK127</f>
        <v>0</v>
      </c>
    </row>
    <row r="127" spans="2:65" s="11" customFormat="1" ht="22.9" customHeight="1">
      <c r="B127" s="118"/>
      <c r="D127" s="119" t="s">
        <v>76</v>
      </c>
      <c r="E127" s="128" t="s">
        <v>218</v>
      </c>
      <c r="F127" s="128" t="s">
        <v>219</v>
      </c>
      <c r="I127" s="121"/>
      <c r="J127" s="129">
        <f>BK127</f>
        <v>0</v>
      </c>
      <c r="L127" s="118"/>
      <c r="M127" s="123"/>
      <c r="P127" s="124">
        <f>SUM(P128:P129)</f>
        <v>0</v>
      </c>
      <c r="R127" s="124">
        <f>SUM(R128:R129)</f>
        <v>0</v>
      </c>
      <c r="T127" s="125">
        <f>SUM(T128:T129)</f>
        <v>0</v>
      </c>
      <c r="AR127" s="119" t="s">
        <v>85</v>
      </c>
      <c r="AT127" s="126" t="s">
        <v>76</v>
      </c>
      <c r="AU127" s="126" t="s">
        <v>85</v>
      </c>
      <c r="AY127" s="119" t="s">
        <v>138</v>
      </c>
      <c r="BK127" s="127">
        <f>SUM(BK128:BK129)</f>
        <v>0</v>
      </c>
    </row>
    <row r="128" spans="2:65" s="1" customFormat="1" ht="37.9" customHeight="1">
      <c r="B128" s="30"/>
      <c r="C128" s="130" t="s">
        <v>273</v>
      </c>
      <c r="D128" s="130" t="s">
        <v>140</v>
      </c>
      <c r="E128" s="131" t="s">
        <v>221</v>
      </c>
      <c r="F128" s="132" t="s">
        <v>222</v>
      </c>
      <c r="G128" s="133" t="s">
        <v>223</v>
      </c>
      <c r="H128" s="134">
        <v>1.2E-2</v>
      </c>
      <c r="I128" s="135"/>
      <c r="J128" s="136">
        <f>ROUND(I128*H128,2)</f>
        <v>0</v>
      </c>
      <c r="K128" s="132" t="s">
        <v>144</v>
      </c>
      <c r="L128" s="30"/>
      <c r="M128" s="137" t="s">
        <v>1</v>
      </c>
      <c r="N128" s="138" t="s">
        <v>43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145</v>
      </c>
      <c r="AT128" s="141" t="s">
        <v>140</v>
      </c>
      <c r="AU128" s="141" t="s">
        <v>146</v>
      </c>
      <c r="AY128" s="15" t="s">
        <v>138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146</v>
      </c>
      <c r="BK128" s="142">
        <f>ROUND(I128*H128,2)</f>
        <v>0</v>
      </c>
      <c r="BL128" s="15" t="s">
        <v>145</v>
      </c>
      <c r="BM128" s="141" t="s">
        <v>274</v>
      </c>
    </row>
    <row r="129" spans="2:65" s="1" customFormat="1" ht="11.25">
      <c r="B129" s="30"/>
      <c r="D129" s="143" t="s">
        <v>148</v>
      </c>
      <c r="F129" s="144" t="s">
        <v>225</v>
      </c>
      <c r="I129" s="145"/>
      <c r="L129" s="30"/>
      <c r="M129" s="146"/>
      <c r="T129" s="54"/>
      <c r="AT129" s="15" t="s">
        <v>148</v>
      </c>
      <c r="AU129" s="15" t="s">
        <v>146</v>
      </c>
    </row>
    <row r="130" spans="2:65" s="11" customFormat="1" ht="25.9" customHeight="1">
      <c r="B130" s="118"/>
      <c r="D130" s="119" t="s">
        <v>76</v>
      </c>
      <c r="E130" s="120" t="s">
        <v>275</v>
      </c>
      <c r="F130" s="120" t="s">
        <v>276</v>
      </c>
      <c r="I130" s="121"/>
      <c r="J130" s="122">
        <f>BK130</f>
        <v>0</v>
      </c>
      <c r="L130" s="118"/>
      <c r="M130" s="123"/>
      <c r="P130" s="124">
        <f>SUM(P131:P134)</f>
        <v>0</v>
      </c>
      <c r="R130" s="124">
        <f>SUM(R131:R134)</f>
        <v>0</v>
      </c>
      <c r="T130" s="125">
        <f>SUM(T131:T134)</f>
        <v>1.1234999999999999</v>
      </c>
      <c r="AR130" s="119" t="s">
        <v>146</v>
      </c>
      <c r="AT130" s="126" t="s">
        <v>76</v>
      </c>
      <c r="AU130" s="126" t="s">
        <v>77</v>
      </c>
      <c r="AY130" s="119" t="s">
        <v>138</v>
      </c>
      <c r="BK130" s="127">
        <f>SUM(BK131:BK134)</f>
        <v>0</v>
      </c>
    </row>
    <row r="131" spans="2:65" s="1" customFormat="1" ht="16.5" customHeight="1">
      <c r="B131" s="30"/>
      <c r="C131" s="130" t="s">
        <v>241</v>
      </c>
      <c r="D131" s="130" t="s">
        <v>140</v>
      </c>
      <c r="E131" s="131" t="s">
        <v>277</v>
      </c>
      <c r="F131" s="132" t="s">
        <v>278</v>
      </c>
      <c r="G131" s="133" t="s">
        <v>143</v>
      </c>
      <c r="H131" s="134">
        <v>75</v>
      </c>
      <c r="I131" s="135"/>
      <c r="J131" s="136">
        <f>ROUND(I131*H131,2)</f>
        <v>0</v>
      </c>
      <c r="K131" s="132" t="s">
        <v>144</v>
      </c>
      <c r="L131" s="30"/>
      <c r="M131" s="137" t="s">
        <v>1</v>
      </c>
      <c r="N131" s="138" t="s">
        <v>43</v>
      </c>
      <c r="P131" s="139">
        <f>O131*H131</f>
        <v>0</v>
      </c>
      <c r="Q131" s="139">
        <v>0</v>
      </c>
      <c r="R131" s="139">
        <f>Q131*H131</f>
        <v>0</v>
      </c>
      <c r="S131" s="139">
        <v>1.098E-2</v>
      </c>
      <c r="T131" s="140">
        <f>S131*H131</f>
        <v>0.82350000000000001</v>
      </c>
      <c r="AR131" s="141" t="s">
        <v>231</v>
      </c>
      <c r="AT131" s="141" t="s">
        <v>140</v>
      </c>
      <c r="AU131" s="141" t="s">
        <v>85</v>
      </c>
      <c r="AY131" s="15" t="s">
        <v>138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146</v>
      </c>
      <c r="BK131" s="142">
        <f>ROUND(I131*H131,2)</f>
        <v>0</v>
      </c>
      <c r="BL131" s="15" t="s">
        <v>231</v>
      </c>
      <c r="BM131" s="141" t="s">
        <v>279</v>
      </c>
    </row>
    <row r="132" spans="2:65" s="1" customFormat="1" ht="11.25">
      <c r="B132" s="30"/>
      <c r="D132" s="143" t="s">
        <v>148</v>
      </c>
      <c r="F132" s="144" t="s">
        <v>280</v>
      </c>
      <c r="I132" s="145"/>
      <c r="L132" s="30"/>
      <c r="M132" s="146"/>
      <c r="T132" s="54"/>
      <c r="AT132" s="15" t="s">
        <v>148</v>
      </c>
      <c r="AU132" s="15" t="s">
        <v>85</v>
      </c>
    </row>
    <row r="133" spans="2:65" s="1" customFormat="1" ht="16.5" customHeight="1">
      <c r="B133" s="30"/>
      <c r="C133" s="130" t="s">
        <v>281</v>
      </c>
      <c r="D133" s="130" t="s">
        <v>140</v>
      </c>
      <c r="E133" s="131" t="s">
        <v>282</v>
      </c>
      <c r="F133" s="132" t="s">
        <v>283</v>
      </c>
      <c r="G133" s="133" t="s">
        <v>191</v>
      </c>
      <c r="H133" s="134">
        <v>1</v>
      </c>
      <c r="I133" s="135"/>
      <c r="J133" s="136">
        <f>ROUND(I133*H133,2)</f>
        <v>0</v>
      </c>
      <c r="K133" s="132" t="s">
        <v>284</v>
      </c>
      <c r="L133" s="30"/>
      <c r="M133" s="137" t="s">
        <v>1</v>
      </c>
      <c r="N133" s="138" t="s">
        <v>43</v>
      </c>
      <c r="P133" s="139">
        <f>O133*H133</f>
        <v>0</v>
      </c>
      <c r="Q133" s="139">
        <v>0</v>
      </c>
      <c r="R133" s="139">
        <f>Q133*H133</f>
        <v>0</v>
      </c>
      <c r="S133" s="139">
        <v>0.3</v>
      </c>
      <c r="T133" s="140">
        <f>S133*H133</f>
        <v>0.3</v>
      </c>
      <c r="AR133" s="141" t="s">
        <v>231</v>
      </c>
      <c r="AT133" s="141" t="s">
        <v>140</v>
      </c>
      <c r="AU133" s="141" t="s">
        <v>85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231</v>
      </c>
      <c r="BM133" s="141" t="s">
        <v>285</v>
      </c>
    </row>
    <row r="134" spans="2:65" s="12" customFormat="1" ht="11.25">
      <c r="B134" s="147"/>
      <c r="D134" s="148" t="s">
        <v>150</v>
      </c>
      <c r="E134" s="149" t="s">
        <v>1</v>
      </c>
      <c r="F134" s="150" t="s">
        <v>286</v>
      </c>
      <c r="H134" s="151">
        <v>1</v>
      </c>
      <c r="I134" s="152"/>
      <c r="L134" s="147"/>
      <c r="M134" s="153"/>
      <c r="T134" s="154"/>
      <c r="AT134" s="149" t="s">
        <v>150</v>
      </c>
      <c r="AU134" s="149" t="s">
        <v>85</v>
      </c>
      <c r="AV134" s="12" t="s">
        <v>146</v>
      </c>
      <c r="AW134" s="12" t="s">
        <v>34</v>
      </c>
      <c r="AX134" s="12" t="s">
        <v>85</v>
      </c>
      <c r="AY134" s="149" t="s">
        <v>138</v>
      </c>
    </row>
    <row r="135" spans="2:65" s="11" customFormat="1" ht="25.9" customHeight="1">
      <c r="B135" s="118"/>
      <c r="D135" s="119" t="s">
        <v>76</v>
      </c>
      <c r="E135" s="120" t="s">
        <v>258</v>
      </c>
      <c r="F135" s="120" t="s">
        <v>259</v>
      </c>
      <c r="I135" s="121"/>
      <c r="J135" s="122">
        <f>BK135</f>
        <v>0</v>
      </c>
      <c r="L135" s="118"/>
      <c r="M135" s="123"/>
      <c r="P135" s="124">
        <f>SUM(P136:P138)</f>
        <v>0</v>
      </c>
      <c r="R135" s="124">
        <f>SUM(R136:R138)</f>
        <v>1.1435E-3</v>
      </c>
      <c r="T135" s="125">
        <f>SUM(T136:T138)</f>
        <v>0</v>
      </c>
      <c r="AR135" s="119" t="s">
        <v>146</v>
      </c>
      <c r="AT135" s="126" t="s">
        <v>76</v>
      </c>
      <c r="AU135" s="126" t="s">
        <v>77</v>
      </c>
      <c r="AY135" s="119" t="s">
        <v>138</v>
      </c>
      <c r="BK135" s="127">
        <f>SUM(BK136:BK138)</f>
        <v>0</v>
      </c>
    </row>
    <row r="136" spans="2:65" s="1" customFormat="1" ht="16.5" customHeight="1">
      <c r="B136" s="30"/>
      <c r="C136" s="130" t="s">
        <v>287</v>
      </c>
      <c r="D136" s="130" t="s">
        <v>140</v>
      </c>
      <c r="E136" s="131" t="s">
        <v>261</v>
      </c>
      <c r="F136" s="132" t="s">
        <v>288</v>
      </c>
      <c r="G136" s="133" t="s">
        <v>143</v>
      </c>
      <c r="H136" s="134">
        <v>114.35</v>
      </c>
      <c r="I136" s="135"/>
      <c r="J136" s="136">
        <f>ROUND(I136*H136,2)</f>
        <v>0</v>
      </c>
      <c r="K136" s="132" t="s">
        <v>144</v>
      </c>
      <c r="L136" s="30"/>
      <c r="M136" s="137" t="s">
        <v>1</v>
      </c>
      <c r="N136" s="138" t="s">
        <v>43</v>
      </c>
      <c r="P136" s="139">
        <f>O136*H136</f>
        <v>0</v>
      </c>
      <c r="Q136" s="139">
        <v>1.0000000000000001E-5</v>
      </c>
      <c r="R136" s="139">
        <f>Q136*H136</f>
        <v>1.1435E-3</v>
      </c>
      <c r="S136" s="139">
        <v>0</v>
      </c>
      <c r="T136" s="140">
        <f>S136*H136</f>
        <v>0</v>
      </c>
      <c r="AR136" s="141" t="s">
        <v>231</v>
      </c>
      <c r="AT136" s="141" t="s">
        <v>140</v>
      </c>
      <c r="AU136" s="141" t="s">
        <v>85</v>
      </c>
      <c r="AY136" s="15" t="s">
        <v>138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146</v>
      </c>
      <c r="BK136" s="142">
        <f>ROUND(I136*H136,2)</f>
        <v>0</v>
      </c>
      <c r="BL136" s="15" t="s">
        <v>231</v>
      </c>
      <c r="BM136" s="141" t="s">
        <v>289</v>
      </c>
    </row>
    <row r="137" spans="2:65" s="1" customFormat="1" ht="11.25">
      <c r="B137" s="30"/>
      <c r="D137" s="143" t="s">
        <v>148</v>
      </c>
      <c r="F137" s="144" t="s">
        <v>264</v>
      </c>
      <c r="I137" s="145"/>
      <c r="L137" s="30"/>
      <c r="M137" s="146"/>
      <c r="T137" s="54"/>
      <c r="AT137" s="15" t="s">
        <v>148</v>
      </c>
      <c r="AU137" s="15" t="s">
        <v>85</v>
      </c>
    </row>
    <row r="138" spans="2:65" s="12" customFormat="1" ht="11.25">
      <c r="B138" s="147"/>
      <c r="D138" s="148" t="s">
        <v>150</v>
      </c>
      <c r="E138" s="149" t="s">
        <v>1</v>
      </c>
      <c r="F138" s="150" t="s">
        <v>265</v>
      </c>
      <c r="H138" s="151">
        <v>114.35</v>
      </c>
      <c r="I138" s="152"/>
      <c r="L138" s="147"/>
      <c r="M138" s="153"/>
      <c r="T138" s="154"/>
      <c r="AT138" s="149" t="s">
        <v>150</v>
      </c>
      <c r="AU138" s="149" t="s">
        <v>85</v>
      </c>
      <c r="AV138" s="12" t="s">
        <v>146</v>
      </c>
      <c r="AW138" s="12" t="s">
        <v>34</v>
      </c>
      <c r="AX138" s="12" t="s">
        <v>85</v>
      </c>
      <c r="AY138" s="149" t="s">
        <v>138</v>
      </c>
    </row>
    <row r="139" spans="2:65" s="11" customFormat="1" ht="25.9" customHeight="1">
      <c r="B139" s="118"/>
      <c r="D139" s="119" t="s">
        <v>76</v>
      </c>
      <c r="E139" s="120" t="s">
        <v>290</v>
      </c>
      <c r="F139" s="120" t="s">
        <v>291</v>
      </c>
      <c r="I139" s="121"/>
      <c r="J139" s="122">
        <f>BK139</f>
        <v>0</v>
      </c>
      <c r="L139" s="118"/>
      <c r="M139" s="123"/>
      <c r="P139" s="124">
        <f>SUM(P140:P152)</f>
        <v>0</v>
      </c>
      <c r="R139" s="124">
        <f>SUM(R140:R152)</f>
        <v>1.2199999999999999E-2</v>
      </c>
      <c r="T139" s="125">
        <f>SUM(T140:T152)</f>
        <v>0.30632500000000001</v>
      </c>
      <c r="AR139" s="119" t="s">
        <v>85</v>
      </c>
      <c r="AT139" s="126" t="s">
        <v>76</v>
      </c>
      <c r="AU139" s="126" t="s">
        <v>77</v>
      </c>
      <c r="AY139" s="119" t="s">
        <v>138</v>
      </c>
      <c r="BK139" s="127">
        <f>SUM(BK140:BK152)</f>
        <v>0</v>
      </c>
    </row>
    <row r="140" spans="2:65" s="1" customFormat="1" ht="24.2" customHeight="1">
      <c r="B140" s="30"/>
      <c r="C140" s="130" t="s">
        <v>245</v>
      </c>
      <c r="D140" s="130" t="s">
        <v>140</v>
      </c>
      <c r="E140" s="131" t="s">
        <v>292</v>
      </c>
      <c r="F140" s="132" t="s">
        <v>293</v>
      </c>
      <c r="G140" s="133" t="s">
        <v>143</v>
      </c>
      <c r="H140" s="134">
        <v>75</v>
      </c>
      <c r="I140" s="135"/>
      <c r="J140" s="136">
        <f>ROUND(I140*H140,2)</f>
        <v>0</v>
      </c>
      <c r="K140" s="132" t="s">
        <v>144</v>
      </c>
      <c r="L140" s="30"/>
      <c r="M140" s="137" t="s">
        <v>1</v>
      </c>
      <c r="N140" s="138" t="s">
        <v>43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145</v>
      </c>
      <c r="AT140" s="141" t="s">
        <v>140</v>
      </c>
      <c r="AU140" s="141" t="s">
        <v>85</v>
      </c>
      <c r="AY140" s="15" t="s">
        <v>138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146</v>
      </c>
      <c r="BK140" s="142">
        <f>ROUND(I140*H140,2)</f>
        <v>0</v>
      </c>
      <c r="BL140" s="15" t="s">
        <v>145</v>
      </c>
      <c r="BM140" s="141" t="s">
        <v>294</v>
      </c>
    </row>
    <row r="141" spans="2:65" s="1" customFormat="1" ht="11.25">
      <c r="B141" s="30"/>
      <c r="D141" s="143" t="s">
        <v>148</v>
      </c>
      <c r="F141" s="144" t="s">
        <v>295</v>
      </c>
      <c r="I141" s="145"/>
      <c r="L141" s="30"/>
      <c r="M141" s="146"/>
      <c r="T141" s="54"/>
      <c r="AT141" s="15" t="s">
        <v>148</v>
      </c>
      <c r="AU141" s="15" t="s">
        <v>85</v>
      </c>
    </row>
    <row r="142" spans="2:65" s="1" customFormat="1" ht="24.2" customHeight="1">
      <c r="B142" s="30"/>
      <c r="C142" s="130" t="s">
        <v>296</v>
      </c>
      <c r="D142" s="130" t="s">
        <v>140</v>
      </c>
      <c r="E142" s="131" t="s">
        <v>297</v>
      </c>
      <c r="F142" s="132" t="s">
        <v>298</v>
      </c>
      <c r="G142" s="133" t="s">
        <v>143</v>
      </c>
      <c r="H142" s="134">
        <v>750</v>
      </c>
      <c r="I142" s="135"/>
      <c r="J142" s="136">
        <f>ROUND(I142*H142,2)</f>
        <v>0</v>
      </c>
      <c r="K142" s="132" t="s">
        <v>144</v>
      </c>
      <c r="L142" s="30"/>
      <c r="M142" s="137" t="s">
        <v>1</v>
      </c>
      <c r="N142" s="138" t="s">
        <v>43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145</v>
      </c>
      <c r="AT142" s="141" t="s">
        <v>140</v>
      </c>
      <c r="AU142" s="141" t="s">
        <v>85</v>
      </c>
      <c r="AY142" s="15" t="s">
        <v>138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146</v>
      </c>
      <c r="BK142" s="142">
        <f>ROUND(I142*H142,2)</f>
        <v>0</v>
      </c>
      <c r="BL142" s="15" t="s">
        <v>145</v>
      </c>
      <c r="BM142" s="141" t="s">
        <v>299</v>
      </c>
    </row>
    <row r="143" spans="2:65" s="1" customFormat="1" ht="11.25">
      <c r="B143" s="30"/>
      <c r="D143" s="143" t="s">
        <v>148</v>
      </c>
      <c r="F143" s="144" t="s">
        <v>300</v>
      </c>
      <c r="I143" s="145"/>
      <c r="L143" s="30"/>
      <c r="M143" s="146"/>
      <c r="T143" s="54"/>
      <c r="AT143" s="15" t="s">
        <v>148</v>
      </c>
      <c r="AU143" s="15" t="s">
        <v>85</v>
      </c>
    </row>
    <row r="144" spans="2:65" s="1" customFormat="1" ht="24.2" customHeight="1">
      <c r="B144" s="30"/>
      <c r="C144" s="130" t="s">
        <v>220</v>
      </c>
      <c r="D144" s="130" t="s">
        <v>140</v>
      </c>
      <c r="E144" s="131" t="s">
        <v>301</v>
      </c>
      <c r="F144" s="132" t="s">
        <v>302</v>
      </c>
      <c r="G144" s="133" t="s">
        <v>143</v>
      </c>
      <c r="H144" s="134">
        <v>75</v>
      </c>
      <c r="I144" s="135"/>
      <c r="J144" s="136">
        <f>ROUND(I144*H144,2)</f>
        <v>0</v>
      </c>
      <c r="K144" s="132" t="s">
        <v>144</v>
      </c>
      <c r="L144" s="30"/>
      <c r="M144" s="137" t="s">
        <v>1</v>
      </c>
      <c r="N144" s="138" t="s">
        <v>43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145</v>
      </c>
      <c r="AT144" s="141" t="s">
        <v>140</v>
      </c>
      <c r="AU144" s="141" t="s">
        <v>85</v>
      </c>
      <c r="AY144" s="15" t="s">
        <v>138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146</v>
      </c>
      <c r="BK144" s="142">
        <f>ROUND(I144*H144,2)</f>
        <v>0</v>
      </c>
      <c r="BL144" s="15" t="s">
        <v>145</v>
      </c>
      <c r="BM144" s="141" t="s">
        <v>303</v>
      </c>
    </row>
    <row r="145" spans="2:65" s="1" customFormat="1" ht="11.25">
      <c r="B145" s="30"/>
      <c r="D145" s="143" t="s">
        <v>148</v>
      </c>
      <c r="F145" s="144" t="s">
        <v>304</v>
      </c>
      <c r="I145" s="145"/>
      <c r="L145" s="30"/>
      <c r="M145" s="146"/>
      <c r="T145" s="54"/>
      <c r="AT145" s="15" t="s">
        <v>148</v>
      </c>
      <c r="AU145" s="15" t="s">
        <v>85</v>
      </c>
    </row>
    <row r="146" spans="2:65" s="1" customFormat="1" ht="24.2" customHeight="1">
      <c r="B146" s="30"/>
      <c r="C146" s="130" t="s">
        <v>234</v>
      </c>
      <c r="D146" s="130" t="s">
        <v>140</v>
      </c>
      <c r="E146" s="131" t="s">
        <v>305</v>
      </c>
      <c r="F146" s="132" t="s">
        <v>306</v>
      </c>
      <c r="G146" s="133" t="s">
        <v>143</v>
      </c>
      <c r="H146" s="134">
        <v>0.22500000000000001</v>
      </c>
      <c r="I146" s="135"/>
      <c r="J146" s="136">
        <f>ROUND(I146*H146,2)</f>
        <v>0</v>
      </c>
      <c r="K146" s="132" t="s">
        <v>144</v>
      </c>
      <c r="L146" s="30"/>
      <c r="M146" s="137" t="s">
        <v>1</v>
      </c>
      <c r="N146" s="138" t="s">
        <v>43</v>
      </c>
      <c r="P146" s="139">
        <f>O146*H146</f>
        <v>0</v>
      </c>
      <c r="Q146" s="139">
        <v>0</v>
      </c>
      <c r="R146" s="139">
        <f>Q146*H146</f>
        <v>0</v>
      </c>
      <c r="S146" s="139">
        <v>0.11700000000000001</v>
      </c>
      <c r="T146" s="140">
        <f>S146*H146</f>
        <v>2.6325000000000001E-2</v>
      </c>
      <c r="AR146" s="141" t="s">
        <v>145</v>
      </c>
      <c r="AT146" s="141" t="s">
        <v>140</v>
      </c>
      <c r="AU146" s="141" t="s">
        <v>85</v>
      </c>
      <c r="AY146" s="15" t="s">
        <v>138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146</v>
      </c>
      <c r="BK146" s="142">
        <f>ROUND(I146*H146,2)</f>
        <v>0</v>
      </c>
      <c r="BL146" s="15" t="s">
        <v>145</v>
      </c>
      <c r="BM146" s="141" t="s">
        <v>307</v>
      </c>
    </row>
    <row r="147" spans="2:65" s="1" customFormat="1" ht="11.25">
      <c r="B147" s="30"/>
      <c r="D147" s="143" t="s">
        <v>148</v>
      </c>
      <c r="F147" s="144" t="s">
        <v>308</v>
      </c>
      <c r="I147" s="145"/>
      <c r="L147" s="30"/>
      <c r="M147" s="146"/>
      <c r="T147" s="54"/>
      <c r="AT147" s="15" t="s">
        <v>148</v>
      </c>
      <c r="AU147" s="15" t="s">
        <v>85</v>
      </c>
    </row>
    <row r="148" spans="2:65" s="12" customFormat="1" ht="11.25">
      <c r="B148" s="147"/>
      <c r="D148" s="148" t="s">
        <v>150</v>
      </c>
      <c r="E148" s="149" t="s">
        <v>1</v>
      </c>
      <c r="F148" s="150" t="s">
        <v>309</v>
      </c>
      <c r="H148" s="151">
        <v>1.5940000000000001</v>
      </c>
      <c r="I148" s="152"/>
      <c r="L148" s="147"/>
      <c r="M148" s="153"/>
      <c r="T148" s="154"/>
      <c r="AT148" s="149" t="s">
        <v>150</v>
      </c>
      <c r="AU148" s="149" t="s">
        <v>85</v>
      </c>
      <c r="AV148" s="12" t="s">
        <v>146</v>
      </c>
      <c r="AW148" s="12" t="s">
        <v>34</v>
      </c>
      <c r="AX148" s="12" t="s">
        <v>77</v>
      </c>
      <c r="AY148" s="149" t="s">
        <v>138</v>
      </c>
    </row>
    <row r="149" spans="2:65" s="12" customFormat="1" ht="11.25">
      <c r="B149" s="147"/>
      <c r="D149" s="148" t="s">
        <v>150</v>
      </c>
      <c r="E149" s="149" t="s">
        <v>1</v>
      </c>
      <c r="F149" s="150" t="s">
        <v>310</v>
      </c>
      <c r="H149" s="151">
        <v>0.22500000000000001</v>
      </c>
      <c r="I149" s="152"/>
      <c r="L149" s="147"/>
      <c r="M149" s="153"/>
      <c r="T149" s="154"/>
      <c r="AT149" s="149" t="s">
        <v>150</v>
      </c>
      <c r="AU149" s="149" t="s">
        <v>85</v>
      </c>
      <c r="AV149" s="12" t="s">
        <v>146</v>
      </c>
      <c r="AW149" s="12" t="s">
        <v>34</v>
      </c>
      <c r="AX149" s="12" t="s">
        <v>85</v>
      </c>
      <c r="AY149" s="149" t="s">
        <v>138</v>
      </c>
    </row>
    <row r="150" spans="2:65" s="1" customFormat="1" ht="24.2" customHeight="1">
      <c r="B150" s="30"/>
      <c r="C150" s="130" t="s">
        <v>311</v>
      </c>
      <c r="D150" s="130" t="s">
        <v>140</v>
      </c>
      <c r="E150" s="131" t="s">
        <v>312</v>
      </c>
      <c r="F150" s="132" t="s">
        <v>313</v>
      </c>
      <c r="G150" s="133" t="s">
        <v>314</v>
      </c>
      <c r="H150" s="134">
        <v>5</v>
      </c>
      <c r="I150" s="135"/>
      <c r="J150" s="136">
        <f>ROUND(I150*H150,2)</f>
        <v>0</v>
      </c>
      <c r="K150" s="132" t="s">
        <v>144</v>
      </c>
      <c r="L150" s="30"/>
      <c r="M150" s="137" t="s">
        <v>1</v>
      </c>
      <c r="N150" s="138" t="s">
        <v>43</v>
      </c>
      <c r="P150" s="139">
        <f>O150*H150</f>
        <v>0</v>
      </c>
      <c r="Q150" s="139">
        <v>2.4399999999999999E-3</v>
      </c>
      <c r="R150" s="139">
        <f>Q150*H150</f>
        <v>1.2199999999999999E-2</v>
      </c>
      <c r="S150" s="139">
        <v>5.6000000000000001E-2</v>
      </c>
      <c r="T150" s="140">
        <f>S150*H150</f>
        <v>0.28000000000000003</v>
      </c>
      <c r="AR150" s="141" t="s">
        <v>145</v>
      </c>
      <c r="AT150" s="141" t="s">
        <v>140</v>
      </c>
      <c r="AU150" s="141" t="s">
        <v>85</v>
      </c>
      <c r="AY150" s="15" t="s">
        <v>138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146</v>
      </c>
      <c r="BK150" s="142">
        <f>ROUND(I150*H150,2)</f>
        <v>0</v>
      </c>
      <c r="BL150" s="15" t="s">
        <v>145</v>
      </c>
      <c r="BM150" s="141" t="s">
        <v>315</v>
      </c>
    </row>
    <row r="151" spans="2:65" s="1" customFormat="1" ht="11.25">
      <c r="B151" s="30"/>
      <c r="D151" s="143" t="s">
        <v>148</v>
      </c>
      <c r="F151" s="144" t="s">
        <v>316</v>
      </c>
      <c r="I151" s="145"/>
      <c r="L151" s="30"/>
      <c r="M151" s="146"/>
      <c r="T151" s="54"/>
      <c r="AT151" s="15" t="s">
        <v>148</v>
      </c>
      <c r="AU151" s="15" t="s">
        <v>85</v>
      </c>
    </row>
    <row r="152" spans="2:65" s="12" customFormat="1" ht="11.25">
      <c r="B152" s="147"/>
      <c r="D152" s="148" t="s">
        <v>150</v>
      </c>
      <c r="E152" s="149" t="s">
        <v>1</v>
      </c>
      <c r="F152" s="150" t="s">
        <v>317</v>
      </c>
      <c r="H152" s="151">
        <v>5</v>
      </c>
      <c r="I152" s="152"/>
      <c r="L152" s="147"/>
      <c r="M152" s="153"/>
      <c r="T152" s="154"/>
      <c r="AT152" s="149" t="s">
        <v>150</v>
      </c>
      <c r="AU152" s="149" t="s">
        <v>85</v>
      </c>
      <c r="AV152" s="12" t="s">
        <v>146</v>
      </c>
      <c r="AW152" s="12" t="s">
        <v>34</v>
      </c>
      <c r="AX152" s="12" t="s">
        <v>85</v>
      </c>
      <c r="AY152" s="149" t="s">
        <v>138</v>
      </c>
    </row>
    <row r="153" spans="2:65" s="11" customFormat="1" ht="25.9" customHeight="1">
      <c r="B153" s="118"/>
      <c r="D153" s="119" t="s">
        <v>76</v>
      </c>
      <c r="E153" s="120" t="s">
        <v>318</v>
      </c>
      <c r="F153" s="120" t="s">
        <v>319</v>
      </c>
      <c r="I153" s="121"/>
      <c r="J153" s="122">
        <f>BK153</f>
        <v>0</v>
      </c>
      <c r="L153" s="118"/>
      <c r="M153" s="123"/>
      <c r="P153" s="124">
        <f>SUM(P154:P170)</f>
        <v>0</v>
      </c>
      <c r="R153" s="124">
        <f>SUM(R154:R170)</f>
        <v>0</v>
      </c>
      <c r="T153" s="125">
        <f>SUM(T154:T170)</f>
        <v>0</v>
      </c>
      <c r="AR153" s="119" t="s">
        <v>85</v>
      </c>
      <c r="AT153" s="126" t="s">
        <v>76</v>
      </c>
      <c r="AU153" s="126" t="s">
        <v>77</v>
      </c>
      <c r="AY153" s="119" t="s">
        <v>138</v>
      </c>
      <c r="BK153" s="127">
        <f>SUM(BK154:BK170)</f>
        <v>0</v>
      </c>
    </row>
    <row r="154" spans="2:65" s="1" customFormat="1" ht="24.2" customHeight="1">
      <c r="B154" s="30"/>
      <c r="C154" s="130" t="s">
        <v>320</v>
      </c>
      <c r="D154" s="130" t="s">
        <v>140</v>
      </c>
      <c r="E154" s="131" t="s">
        <v>321</v>
      </c>
      <c r="F154" s="132" t="s">
        <v>322</v>
      </c>
      <c r="G154" s="133" t="s">
        <v>223</v>
      </c>
      <c r="H154" s="134">
        <v>1.4390000000000001</v>
      </c>
      <c r="I154" s="135"/>
      <c r="J154" s="136">
        <f>ROUND(I154*H154,2)</f>
        <v>0</v>
      </c>
      <c r="K154" s="132" t="s">
        <v>144</v>
      </c>
      <c r="L154" s="30"/>
      <c r="M154" s="137" t="s">
        <v>1</v>
      </c>
      <c r="N154" s="138" t="s">
        <v>43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145</v>
      </c>
      <c r="AT154" s="141" t="s">
        <v>140</v>
      </c>
      <c r="AU154" s="141" t="s">
        <v>85</v>
      </c>
      <c r="AY154" s="15" t="s">
        <v>138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146</v>
      </c>
      <c r="BK154" s="142">
        <f>ROUND(I154*H154,2)</f>
        <v>0</v>
      </c>
      <c r="BL154" s="15" t="s">
        <v>145</v>
      </c>
      <c r="BM154" s="141" t="s">
        <v>323</v>
      </c>
    </row>
    <row r="155" spans="2:65" s="1" customFormat="1" ht="11.25">
      <c r="B155" s="30"/>
      <c r="D155" s="143" t="s">
        <v>148</v>
      </c>
      <c r="F155" s="144" t="s">
        <v>324</v>
      </c>
      <c r="I155" s="145"/>
      <c r="L155" s="30"/>
      <c r="M155" s="146"/>
      <c r="T155" s="54"/>
      <c r="AT155" s="15" t="s">
        <v>148</v>
      </c>
      <c r="AU155" s="15" t="s">
        <v>85</v>
      </c>
    </row>
    <row r="156" spans="2:65" s="1" customFormat="1" ht="21.75" customHeight="1">
      <c r="B156" s="30"/>
      <c r="C156" s="130" t="s">
        <v>325</v>
      </c>
      <c r="D156" s="130" t="s">
        <v>140</v>
      </c>
      <c r="E156" s="131" t="s">
        <v>326</v>
      </c>
      <c r="F156" s="132" t="s">
        <v>327</v>
      </c>
      <c r="G156" s="133" t="s">
        <v>223</v>
      </c>
      <c r="H156" s="134">
        <v>1.4390000000000001</v>
      </c>
      <c r="I156" s="135"/>
      <c r="J156" s="136">
        <f>ROUND(I156*H156,2)</f>
        <v>0</v>
      </c>
      <c r="K156" s="132" t="s">
        <v>144</v>
      </c>
      <c r="L156" s="30"/>
      <c r="M156" s="137" t="s">
        <v>1</v>
      </c>
      <c r="N156" s="138" t="s">
        <v>43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145</v>
      </c>
      <c r="AT156" s="141" t="s">
        <v>140</v>
      </c>
      <c r="AU156" s="141" t="s">
        <v>85</v>
      </c>
      <c r="AY156" s="15" t="s">
        <v>138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146</v>
      </c>
      <c r="BK156" s="142">
        <f>ROUND(I156*H156,2)</f>
        <v>0</v>
      </c>
      <c r="BL156" s="15" t="s">
        <v>145</v>
      </c>
      <c r="BM156" s="141" t="s">
        <v>328</v>
      </c>
    </row>
    <row r="157" spans="2:65" s="1" customFormat="1" ht="11.25">
      <c r="B157" s="30"/>
      <c r="D157" s="143" t="s">
        <v>148</v>
      </c>
      <c r="F157" s="144" t="s">
        <v>329</v>
      </c>
      <c r="I157" s="145"/>
      <c r="L157" s="30"/>
      <c r="M157" s="146"/>
      <c r="T157" s="54"/>
      <c r="AT157" s="15" t="s">
        <v>148</v>
      </c>
      <c r="AU157" s="15" t="s">
        <v>85</v>
      </c>
    </row>
    <row r="158" spans="2:65" s="1" customFormat="1" ht="24.2" customHeight="1">
      <c r="B158" s="30"/>
      <c r="C158" s="130" t="s">
        <v>330</v>
      </c>
      <c r="D158" s="130" t="s">
        <v>140</v>
      </c>
      <c r="E158" s="131" t="s">
        <v>331</v>
      </c>
      <c r="F158" s="132" t="s">
        <v>332</v>
      </c>
      <c r="G158" s="133" t="s">
        <v>253</v>
      </c>
      <c r="H158" s="134">
        <v>57.56</v>
      </c>
      <c r="I158" s="135"/>
      <c r="J158" s="136">
        <f>ROUND(I158*H158,2)</f>
        <v>0</v>
      </c>
      <c r="K158" s="132" t="s">
        <v>144</v>
      </c>
      <c r="L158" s="30"/>
      <c r="M158" s="137" t="s">
        <v>1</v>
      </c>
      <c r="N158" s="138" t="s">
        <v>43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145</v>
      </c>
      <c r="AT158" s="141" t="s">
        <v>140</v>
      </c>
      <c r="AU158" s="141" t="s">
        <v>85</v>
      </c>
      <c r="AY158" s="15" t="s">
        <v>138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146</v>
      </c>
      <c r="BK158" s="142">
        <f>ROUND(I158*H158,2)</f>
        <v>0</v>
      </c>
      <c r="BL158" s="15" t="s">
        <v>145</v>
      </c>
      <c r="BM158" s="141" t="s">
        <v>333</v>
      </c>
    </row>
    <row r="159" spans="2:65" s="1" customFormat="1" ht="11.25">
      <c r="B159" s="30"/>
      <c r="D159" s="143" t="s">
        <v>148</v>
      </c>
      <c r="F159" s="144" t="s">
        <v>334</v>
      </c>
      <c r="I159" s="145"/>
      <c r="L159" s="30"/>
      <c r="M159" s="146"/>
      <c r="T159" s="54"/>
      <c r="AT159" s="15" t="s">
        <v>148</v>
      </c>
      <c r="AU159" s="15" t="s">
        <v>85</v>
      </c>
    </row>
    <row r="160" spans="2:65" s="12" customFormat="1" ht="11.25">
      <c r="B160" s="147"/>
      <c r="D160" s="148" t="s">
        <v>150</v>
      </c>
      <c r="F160" s="150" t="s">
        <v>335</v>
      </c>
      <c r="H160" s="151">
        <v>57.56</v>
      </c>
      <c r="I160" s="152"/>
      <c r="L160" s="147"/>
      <c r="M160" s="153"/>
      <c r="T160" s="154"/>
      <c r="AT160" s="149" t="s">
        <v>150</v>
      </c>
      <c r="AU160" s="149" t="s">
        <v>85</v>
      </c>
      <c r="AV160" s="12" t="s">
        <v>146</v>
      </c>
      <c r="AW160" s="12" t="s">
        <v>4</v>
      </c>
      <c r="AX160" s="12" t="s">
        <v>85</v>
      </c>
      <c r="AY160" s="149" t="s">
        <v>138</v>
      </c>
    </row>
    <row r="161" spans="2:65" s="1" customFormat="1" ht="24.2" customHeight="1">
      <c r="B161" s="30"/>
      <c r="C161" s="130" t="s">
        <v>336</v>
      </c>
      <c r="D161" s="130" t="s">
        <v>140</v>
      </c>
      <c r="E161" s="131" t="s">
        <v>337</v>
      </c>
      <c r="F161" s="132" t="s">
        <v>338</v>
      </c>
      <c r="G161" s="133" t="s">
        <v>223</v>
      </c>
      <c r="H161" s="134">
        <v>0.36</v>
      </c>
      <c r="I161" s="135"/>
      <c r="J161" s="136">
        <f>ROUND(I161*H161,2)</f>
        <v>0</v>
      </c>
      <c r="K161" s="132" t="s">
        <v>144</v>
      </c>
      <c r="L161" s="30"/>
      <c r="M161" s="137" t="s">
        <v>1</v>
      </c>
      <c r="N161" s="138" t="s">
        <v>43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145</v>
      </c>
      <c r="AT161" s="141" t="s">
        <v>140</v>
      </c>
      <c r="AU161" s="141" t="s">
        <v>85</v>
      </c>
      <c r="AY161" s="15" t="s">
        <v>138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146</v>
      </c>
      <c r="BK161" s="142">
        <f>ROUND(I161*H161,2)</f>
        <v>0</v>
      </c>
      <c r="BL161" s="15" t="s">
        <v>145</v>
      </c>
      <c r="BM161" s="141" t="s">
        <v>339</v>
      </c>
    </row>
    <row r="162" spans="2:65" s="1" customFormat="1" ht="11.25">
      <c r="B162" s="30"/>
      <c r="D162" s="143" t="s">
        <v>148</v>
      </c>
      <c r="F162" s="144" t="s">
        <v>340</v>
      </c>
      <c r="I162" s="145"/>
      <c r="L162" s="30"/>
      <c r="M162" s="146"/>
      <c r="T162" s="54"/>
      <c r="AT162" s="15" t="s">
        <v>148</v>
      </c>
      <c r="AU162" s="15" t="s">
        <v>85</v>
      </c>
    </row>
    <row r="163" spans="2:65" s="1" customFormat="1" ht="24.2" customHeight="1">
      <c r="B163" s="30"/>
      <c r="C163" s="130" t="s">
        <v>341</v>
      </c>
      <c r="D163" s="130" t="s">
        <v>140</v>
      </c>
      <c r="E163" s="131" t="s">
        <v>342</v>
      </c>
      <c r="F163" s="132" t="s">
        <v>343</v>
      </c>
      <c r="G163" s="133" t="s">
        <v>223</v>
      </c>
      <c r="H163" s="134">
        <v>0.82399999999999995</v>
      </c>
      <c r="I163" s="135"/>
      <c r="J163" s="136">
        <f>ROUND(I163*H163,2)</f>
        <v>0</v>
      </c>
      <c r="K163" s="132" t="s">
        <v>144</v>
      </c>
      <c r="L163" s="30"/>
      <c r="M163" s="137" t="s">
        <v>1</v>
      </c>
      <c r="N163" s="138" t="s">
        <v>43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145</v>
      </c>
      <c r="AT163" s="141" t="s">
        <v>140</v>
      </c>
      <c r="AU163" s="141" t="s">
        <v>85</v>
      </c>
      <c r="AY163" s="15" t="s">
        <v>138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146</v>
      </c>
      <c r="BK163" s="142">
        <f>ROUND(I163*H163,2)</f>
        <v>0</v>
      </c>
      <c r="BL163" s="15" t="s">
        <v>145</v>
      </c>
      <c r="BM163" s="141" t="s">
        <v>344</v>
      </c>
    </row>
    <row r="164" spans="2:65" s="1" customFormat="1" ht="11.25">
      <c r="B164" s="30"/>
      <c r="D164" s="143" t="s">
        <v>148</v>
      </c>
      <c r="F164" s="144" t="s">
        <v>345</v>
      </c>
      <c r="I164" s="145"/>
      <c r="L164" s="30"/>
      <c r="M164" s="146"/>
      <c r="T164" s="54"/>
      <c r="AT164" s="15" t="s">
        <v>148</v>
      </c>
      <c r="AU164" s="15" t="s">
        <v>85</v>
      </c>
    </row>
    <row r="165" spans="2:65" s="1" customFormat="1" ht="24.2" customHeight="1">
      <c r="B165" s="30"/>
      <c r="C165" s="130" t="s">
        <v>346</v>
      </c>
      <c r="D165" s="130" t="s">
        <v>140</v>
      </c>
      <c r="E165" s="131" t="s">
        <v>347</v>
      </c>
      <c r="F165" s="132" t="s">
        <v>348</v>
      </c>
      <c r="G165" s="133" t="s">
        <v>159</v>
      </c>
      <c r="H165" s="134">
        <v>0.82399999999999995</v>
      </c>
      <c r="I165" s="135"/>
      <c r="J165" s="136">
        <f>ROUND(I165*H165,2)</f>
        <v>0</v>
      </c>
      <c r="K165" s="132" t="s">
        <v>144</v>
      </c>
      <c r="L165" s="30"/>
      <c r="M165" s="137" t="s">
        <v>1</v>
      </c>
      <c r="N165" s="138" t="s">
        <v>43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145</v>
      </c>
      <c r="AT165" s="141" t="s">
        <v>140</v>
      </c>
      <c r="AU165" s="141" t="s">
        <v>85</v>
      </c>
      <c r="AY165" s="15" t="s">
        <v>138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146</v>
      </c>
      <c r="BK165" s="142">
        <f>ROUND(I165*H165,2)</f>
        <v>0</v>
      </c>
      <c r="BL165" s="15" t="s">
        <v>145</v>
      </c>
      <c r="BM165" s="141" t="s">
        <v>349</v>
      </c>
    </row>
    <row r="166" spans="2:65" s="1" customFormat="1" ht="11.25">
      <c r="B166" s="30"/>
      <c r="D166" s="143" t="s">
        <v>148</v>
      </c>
      <c r="F166" s="144" t="s">
        <v>350</v>
      </c>
      <c r="I166" s="145"/>
      <c r="L166" s="30"/>
      <c r="M166" s="146"/>
      <c r="T166" s="54"/>
      <c r="AT166" s="15" t="s">
        <v>148</v>
      </c>
      <c r="AU166" s="15" t="s">
        <v>85</v>
      </c>
    </row>
    <row r="167" spans="2:65" s="12" customFormat="1" ht="11.25">
      <c r="B167" s="147"/>
      <c r="D167" s="148" t="s">
        <v>150</v>
      </c>
      <c r="E167" s="149" t="s">
        <v>1</v>
      </c>
      <c r="F167" s="150" t="s">
        <v>351</v>
      </c>
      <c r="H167" s="151">
        <v>0.82399999999999995</v>
      </c>
      <c r="I167" s="152"/>
      <c r="L167" s="147"/>
      <c r="M167" s="153"/>
      <c r="T167" s="154"/>
      <c r="AT167" s="149" t="s">
        <v>150</v>
      </c>
      <c r="AU167" s="149" t="s">
        <v>85</v>
      </c>
      <c r="AV167" s="12" t="s">
        <v>146</v>
      </c>
      <c r="AW167" s="12" t="s">
        <v>34</v>
      </c>
      <c r="AX167" s="12" t="s">
        <v>85</v>
      </c>
      <c r="AY167" s="149" t="s">
        <v>138</v>
      </c>
    </row>
    <row r="168" spans="2:65" s="1" customFormat="1" ht="24.2" customHeight="1">
      <c r="B168" s="30"/>
      <c r="C168" s="130" t="s">
        <v>352</v>
      </c>
      <c r="D168" s="130" t="s">
        <v>140</v>
      </c>
      <c r="E168" s="131" t="s">
        <v>353</v>
      </c>
      <c r="F168" s="132" t="s">
        <v>354</v>
      </c>
      <c r="G168" s="133" t="s">
        <v>159</v>
      </c>
      <c r="H168" s="134">
        <v>32.96</v>
      </c>
      <c r="I168" s="135"/>
      <c r="J168" s="136">
        <f>ROUND(I168*H168,2)</f>
        <v>0</v>
      </c>
      <c r="K168" s="132" t="s">
        <v>144</v>
      </c>
      <c r="L168" s="30"/>
      <c r="M168" s="137" t="s">
        <v>1</v>
      </c>
      <c r="N168" s="138" t="s">
        <v>43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145</v>
      </c>
      <c r="AT168" s="141" t="s">
        <v>140</v>
      </c>
      <c r="AU168" s="141" t="s">
        <v>85</v>
      </c>
      <c r="AY168" s="15" t="s">
        <v>138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146</v>
      </c>
      <c r="BK168" s="142">
        <f>ROUND(I168*H168,2)</f>
        <v>0</v>
      </c>
      <c r="BL168" s="15" t="s">
        <v>145</v>
      </c>
      <c r="BM168" s="141" t="s">
        <v>355</v>
      </c>
    </row>
    <row r="169" spans="2:65" s="1" customFormat="1" ht="11.25">
      <c r="B169" s="30"/>
      <c r="D169" s="143" t="s">
        <v>148</v>
      </c>
      <c r="F169" s="144" t="s">
        <v>356</v>
      </c>
      <c r="I169" s="145"/>
      <c r="L169" s="30"/>
      <c r="M169" s="146"/>
      <c r="T169" s="54"/>
      <c r="AT169" s="15" t="s">
        <v>148</v>
      </c>
      <c r="AU169" s="15" t="s">
        <v>85</v>
      </c>
    </row>
    <row r="170" spans="2:65" s="12" customFormat="1" ht="11.25">
      <c r="B170" s="147"/>
      <c r="D170" s="148" t="s">
        <v>150</v>
      </c>
      <c r="F170" s="150" t="s">
        <v>357</v>
      </c>
      <c r="H170" s="151">
        <v>32.96</v>
      </c>
      <c r="I170" s="152"/>
      <c r="L170" s="147"/>
      <c r="M170" s="153"/>
      <c r="T170" s="154"/>
      <c r="AT170" s="149" t="s">
        <v>150</v>
      </c>
      <c r="AU170" s="149" t="s">
        <v>85</v>
      </c>
      <c r="AV170" s="12" t="s">
        <v>146</v>
      </c>
      <c r="AW170" s="12" t="s">
        <v>4</v>
      </c>
      <c r="AX170" s="12" t="s">
        <v>85</v>
      </c>
      <c r="AY170" s="149" t="s">
        <v>138</v>
      </c>
    </row>
    <row r="171" spans="2:65" s="11" customFormat="1" ht="25.9" customHeight="1">
      <c r="B171" s="118"/>
      <c r="D171" s="119" t="s">
        <v>76</v>
      </c>
      <c r="E171" s="120" t="s">
        <v>256</v>
      </c>
      <c r="F171" s="120" t="s">
        <v>257</v>
      </c>
      <c r="I171" s="121"/>
      <c r="J171" s="122">
        <f>BK171</f>
        <v>0</v>
      </c>
      <c r="L171" s="118"/>
      <c r="M171" s="123"/>
      <c r="P171" s="124">
        <f>P172+P176</f>
        <v>0</v>
      </c>
      <c r="R171" s="124">
        <f>R172+R176</f>
        <v>0</v>
      </c>
      <c r="T171" s="125">
        <f>T172+T176</f>
        <v>9.5300000000000003E-3</v>
      </c>
      <c r="AR171" s="119" t="s">
        <v>146</v>
      </c>
      <c r="AT171" s="126" t="s">
        <v>76</v>
      </c>
      <c r="AU171" s="126" t="s">
        <v>77</v>
      </c>
      <c r="AY171" s="119" t="s">
        <v>138</v>
      </c>
      <c r="BK171" s="127">
        <f>BK172+BK176</f>
        <v>0</v>
      </c>
    </row>
    <row r="172" spans="2:65" s="11" customFormat="1" ht="22.9" customHeight="1">
      <c r="B172" s="118"/>
      <c r="D172" s="119" t="s">
        <v>76</v>
      </c>
      <c r="E172" s="128" t="s">
        <v>358</v>
      </c>
      <c r="F172" s="128" t="s">
        <v>359</v>
      </c>
      <c r="I172" s="121"/>
      <c r="J172" s="129">
        <f>BK172</f>
        <v>0</v>
      </c>
      <c r="L172" s="118"/>
      <c r="M172" s="123"/>
      <c r="P172" s="124">
        <f>SUM(P173:P175)</f>
        <v>0</v>
      </c>
      <c r="R172" s="124">
        <f>SUM(R173:R175)</f>
        <v>0</v>
      </c>
      <c r="T172" s="125">
        <f>SUM(T173:T175)</f>
        <v>7.5300000000000002E-3</v>
      </c>
      <c r="AR172" s="119" t="s">
        <v>146</v>
      </c>
      <c r="AT172" s="126" t="s">
        <v>76</v>
      </c>
      <c r="AU172" s="126" t="s">
        <v>85</v>
      </c>
      <c r="AY172" s="119" t="s">
        <v>138</v>
      </c>
      <c r="BK172" s="127">
        <f>SUM(BK173:BK175)</f>
        <v>0</v>
      </c>
    </row>
    <row r="173" spans="2:65" s="1" customFormat="1" ht="16.5" customHeight="1">
      <c r="B173" s="30"/>
      <c r="C173" s="130" t="s">
        <v>228</v>
      </c>
      <c r="D173" s="130" t="s">
        <v>140</v>
      </c>
      <c r="E173" s="131" t="s">
        <v>360</v>
      </c>
      <c r="F173" s="132" t="s">
        <v>361</v>
      </c>
      <c r="G173" s="133" t="s">
        <v>143</v>
      </c>
      <c r="H173" s="134">
        <v>1.5</v>
      </c>
      <c r="I173" s="135"/>
      <c r="J173" s="136">
        <f>ROUND(I173*H173,2)</f>
        <v>0</v>
      </c>
      <c r="K173" s="132" t="s">
        <v>144</v>
      </c>
      <c r="L173" s="30"/>
      <c r="M173" s="137" t="s">
        <v>1</v>
      </c>
      <c r="N173" s="138" t="s">
        <v>43</v>
      </c>
      <c r="P173" s="139">
        <f>O173*H173</f>
        <v>0</v>
      </c>
      <c r="Q173" s="139">
        <v>0</v>
      </c>
      <c r="R173" s="139">
        <f>Q173*H173</f>
        <v>0</v>
      </c>
      <c r="S173" s="139">
        <v>5.0200000000000002E-3</v>
      </c>
      <c r="T173" s="140">
        <f>S173*H173</f>
        <v>7.5300000000000002E-3</v>
      </c>
      <c r="AR173" s="141" t="s">
        <v>231</v>
      </c>
      <c r="AT173" s="141" t="s">
        <v>140</v>
      </c>
      <c r="AU173" s="141" t="s">
        <v>146</v>
      </c>
      <c r="AY173" s="15" t="s">
        <v>138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146</v>
      </c>
      <c r="BK173" s="142">
        <f>ROUND(I173*H173,2)</f>
        <v>0</v>
      </c>
      <c r="BL173" s="15" t="s">
        <v>231</v>
      </c>
      <c r="BM173" s="141" t="s">
        <v>362</v>
      </c>
    </row>
    <row r="174" spans="2:65" s="1" customFormat="1" ht="11.25">
      <c r="B174" s="30"/>
      <c r="D174" s="143" t="s">
        <v>148</v>
      </c>
      <c r="F174" s="144" t="s">
        <v>363</v>
      </c>
      <c r="I174" s="145"/>
      <c r="L174" s="30"/>
      <c r="M174" s="146"/>
      <c r="T174" s="54"/>
      <c r="AT174" s="15" t="s">
        <v>148</v>
      </c>
      <c r="AU174" s="15" t="s">
        <v>146</v>
      </c>
    </row>
    <row r="175" spans="2:65" s="12" customFormat="1" ht="11.25">
      <c r="B175" s="147"/>
      <c r="D175" s="148" t="s">
        <v>150</v>
      </c>
      <c r="E175" s="149" t="s">
        <v>1</v>
      </c>
      <c r="F175" s="150" t="s">
        <v>364</v>
      </c>
      <c r="H175" s="151">
        <v>1.5</v>
      </c>
      <c r="I175" s="152"/>
      <c r="L175" s="147"/>
      <c r="M175" s="153"/>
      <c r="T175" s="154"/>
      <c r="AT175" s="149" t="s">
        <v>150</v>
      </c>
      <c r="AU175" s="149" t="s">
        <v>146</v>
      </c>
      <c r="AV175" s="12" t="s">
        <v>146</v>
      </c>
      <c r="AW175" s="12" t="s">
        <v>34</v>
      </c>
      <c r="AX175" s="12" t="s">
        <v>85</v>
      </c>
      <c r="AY175" s="149" t="s">
        <v>138</v>
      </c>
    </row>
    <row r="176" spans="2:65" s="11" customFormat="1" ht="22.9" customHeight="1">
      <c r="B176" s="118"/>
      <c r="D176" s="119" t="s">
        <v>76</v>
      </c>
      <c r="E176" s="128" t="s">
        <v>365</v>
      </c>
      <c r="F176" s="128" t="s">
        <v>366</v>
      </c>
      <c r="I176" s="121"/>
      <c r="J176" s="129">
        <f>BK176</f>
        <v>0</v>
      </c>
      <c r="L176" s="118"/>
      <c r="M176" s="123"/>
      <c r="P176" s="124">
        <f>SUM(P177:P182)</f>
        <v>0</v>
      </c>
      <c r="R176" s="124">
        <f>SUM(R177:R182)</f>
        <v>0</v>
      </c>
      <c r="T176" s="125">
        <f>SUM(T177:T182)</f>
        <v>2E-3</v>
      </c>
      <c r="AR176" s="119" t="s">
        <v>146</v>
      </c>
      <c r="AT176" s="126" t="s">
        <v>76</v>
      </c>
      <c r="AU176" s="126" t="s">
        <v>85</v>
      </c>
      <c r="AY176" s="119" t="s">
        <v>138</v>
      </c>
      <c r="BK176" s="127">
        <f>SUM(BK177:BK182)</f>
        <v>0</v>
      </c>
    </row>
    <row r="177" spans="2:65" s="1" customFormat="1" ht="21.75" customHeight="1">
      <c r="B177" s="30"/>
      <c r="C177" s="130" t="s">
        <v>367</v>
      </c>
      <c r="D177" s="130" t="s">
        <v>140</v>
      </c>
      <c r="E177" s="131" t="s">
        <v>368</v>
      </c>
      <c r="F177" s="132" t="s">
        <v>369</v>
      </c>
      <c r="G177" s="133" t="s">
        <v>198</v>
      </c>
      <c r="H177" s="134">
        <v>1</v>
      </c>
      <c r="I177" s="135"/>
      <c r="J177" s="136">
        <f>ROUND(I177*H177,2)</f>
        <v>0</v>
      </c>
      <c r="K177" s="132" t="s">
        <v>144</v>
      </c>
      <c r="L177" s="30"/>
      <c r="M177" s="137" t="s">
        <v>1</v>
      </c>
      <c r="N177" s="138" t="s">
        <v>43</v>
      </c>
      <c r="P177" s="139">
        <f>O177*H177</f>
        <v>0</v>
      </c>
      <c r="Q177" s="139">
        <v>0</v>
      </c>
      <c r="R177" s="139">
        <f>Q177*H177</f>
        <v>0</v>
      </c>
      <c r="S177" s="139">
        <v>2E-3</v>
      </c>
      <c r="T177" s="140">
        <f>S177*H177</f>
        <v>2E-3</v>
      </c>
      <c r="AR177" s="141" t="s">
        <v>231</v>
      </c>
      <c r="AT177" s="141" t="s">
        <v>140</v>
      </c>
      <c r="AU177" s="141" t="s">
        <v>146</v>
      </c>
      <c r="AY177" s="15" t="s">
        <v>138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146</v>
      </c>
      <c r="BK177" s="142">
        <f>ROUND(I177*H177,2)</f>
        <v>0</v>
      </c>
      <c r="BL177" s="15" t="s">
        <v>231</v>
      </c>
      <c r="BM177" s="141" t="s">
        <v>370</v>
      </c>
    </row>
    <row r="178" spans="2:65" s="1" customFormat="1" ht="11.25">
      <c r="B178" s="30"/>
      <c r="D178" s="143" t="s">
        <v>148</v>
      </c>
      <c r="F178" s="144" t="s">
        <v>371</v>
      </c>
      <c r="I178" s="145"/>
      <c r="L178" s="30"/>
      <c r="M178" s="146"/>
      <c r="T178" s="54"/>
      <c r="AT178" s="15" t="s">
        <v>148</v>
      </c>
      <c r="AU178" s="15" t="s">
        <v>146</v>
      </c>
    </row>
    <row r="179" spans="2:65" s="12" customFormat="1" ht="11.25">
      <c r="B179" s="147"/>
      <c r="D179" s="148" t="s">
        <v>150</v>
      </c>
      <c r="E179" s="149" t="s">
        <v>1</v>
      </c>
      <c r="F179" s="150" t="s">
        <v>372</v>
      </c>
      <c r="H179" s="151">
        <v>1</v>
      </c>
      <c r="I179" s="152"/>
      <c r="L179" s="147"/>
      <c r="M179" s="153"/>
      <c r="T179" s="154"/>
      <c r="AT179" s="149" t="s">
        <v>150</v>
      </c>
      <c r="AU179" s="149" t="s">
        <v>146</v>
      </c>
      <c r="AV179" s="12" t="s">
        <v>146</v>
      </c>
      <c r="AW179" s="12" t="s">
        <v>34</v>
      </c>
      <c r="AX179" s="12" t="s">
        <v>85</v>
      </c>
      <c r="AY179" s="149" t="s">
        <v>138</v>
      </c>
    </row>
    <row r="180" spans="2:65" s="1" customFormat="1" ht="21.75" customHeight="1">
      <c r="B180" s="30"/>
      <c r="C180" s="130" t="s">
        <v>373</v>
      </c>
      <c r="D180" s="130" t="s">
        <v>140</v>
      </c>
      <c r="E180" s="131" t="s">
        <v>374</v>
      </c>
      <c r="F180" s="132" t="s">
        <v>375</v>
      </c>
      <c r="G180" s="133" t="s">
        <v>198</v>
      </c>
      <c r="H180" s="134">
        <v>6</v>
      </c>
      <c r="I180" s="135"/>
      <c r="J180" s="136">
        <f>ROUND(I180*H180,2)</f>
        <v>0</v>
      </c>
      <c r="K180" s="132" t="s">
        <v>144</v>
      </c>
      <c r="L180" s="30"/>
      <c r="M180" s="137" t="s">
        <v>1</v>
      </c>
      <c r="N180" s="138" t="s">
        <v>43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231</v>
      </c>
      <c r="AT180" s="141" t="s">
        <v>140</v>
      </c>
      <c r="AU180" s="141" t="s">
        <v>146</v>
      </c>
      <c r="AY180" s="15" t="s">
        <v>138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146</v>
      </c>
      <c r="BK180" s="142">
        <f>ROUND(I180*H180,2)</f>
        <v>0</v>
      </c>
      <c r="BL180" s="15" t="s">
        <v>231</v>
      </c>
      <c r="BM180" s="141" t="s">
        <v>376</v>
      </c>
    </row>
    <row r="181" spans="2:65" s="1" customFormat="1" ht="11.25">
      <c r="B181" s="30"/>
      <c r="D181" s="143" t="s">
        <v>148</v>
      </c>
      <c r="F181" s="144" t="s">
        <v>377</v>
      </c>
      <c r="I181" s="145"/>
      <c r="L181" s="30"/>
      <c r="M181" s="146"/>
      <c r="T181" s="54"/>
      <c r="AT181" s="15" t="s">
        <v>148</v>
      </c>
      <c r="AU181" s="15" t="s">
        <v>146</v>
      </c>
    </row>
    <row r="182" spans="2:65" s="12" customFormat="1" ht="11.25">
      <c r="B182" s="147"/>
      <c r="D182" s="148" t="s">
        <v>150</v>
      </c>
      <c r="E182" s="149" t="s">
        <v>1</v>
      </c>
      <c r="F182" s="150" t="s">
        <v>378</v>
      </c>
      <c r="H182" s="151">
        <v>6</v>
      </c>
      <c r="I182" s="152"/>
      <c r="L182" s="147"/>
      <c r="M182" s="155"/>
      <c r="N182" s="156"/>
      <c r="O182" s="156"/>
      <c r="P182" s="156"/>
      <c r="Q182" s="156"/>
      <c r="R182" s="156"/>
      <c r="S182" s="156"/>
      <c r="T182" s="157"/>
      <c r="AT182" s="149" t="s">
        <v>150</v>
      </c>
      <c r="AU182" s="149" t="s">
        <v>146</v>
      </c>
      <c r="AV182" s="12" t="s">
        <v>146</v>
      </c>
      <c r="AW182" s="12" t="s">
        <v>34</v>
      </c>
      <c r="AX182" s="12" t="s">
        <v>85</v>
      </c>
      <c r="AY182" s="149" t="s">
        <v>138</v>
      </c>
    </row>
    <row r="183" spans="2:65" s="1" customFormat="1" ht="6.95" customHeight="1">
      <c r="B183" s="42"/>
      <c r="C183" s="43"/>
      <c r="D183" s="43"/>
      <c r="E183" s="43"/>
      <c r="F183" s="43"/>
      <c r="G183" s="43"/>
      <c r="H183" s="43"/>
      <c r="I183" s="43"/>
      <c r="J183" s="43"/>
      <c r="K183" s="43"/>
      <c r="L183" s="30"/>
    </row>
  </sheetData>
  <sheetProtection algorithmName="SHA-512" hashValue="Wgm6D00unIrKbMAvl6JR30MGalllFJ1oRT963DNPc3nC8UTrKd6iWUu59CqqiQCtwKIis2Toi1NoRARreY61cQ==" saltValue="vFrn0NEb6hz3/6dRuvsTKvwioykmeXONfKgCp078jY/Tvy65Or3ujYByTcu7xRLd+J8RCYm5IOzv6yXTUDrP1A==" spinCount="100000" sheet="1" objects="1" scenarios="1" formatColumns="0" formatRows="0" autoFilter="0"/>
  <autoFilter ref="C124:K182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300-000000000000}"/>
    <hyperlink ref="F132" r:id="rId2" xr:uid="{00000000-0004-0000-0300-000001000000}"/>
    <hyperlink ref="F137" r:id="rId3" xr:uid="{00000000-0004-0000-0300-000002000000}"/>
    <hyperlink ref="F141" r:id="rId4" xr:uid="{00000000-0004-0000-0300-000003000000}"/>
    <hyperlink ref="F143" r:id="rId5" xr:uid="{00000000-0004-0000-0300-000004000000}"/>
    <hyperlink ref="F145" r:id="rId6" xr:uid="{00000000-0004-0000-0300-000005000000}"/>
    <hyperlink ref="F147" r:id="rId7" xr:uid="{00000000-0004-0000-0300-000006000000}"/>
    <hyperlink ref="F151" r:id="rId8" xr:uid="{00000000-0004-0000-0300-000007000000}"/>
    <hyperlink ref="F155" r:id="rId9" xr:uid="{00000000-0004-0000-0300-000008000000}"/>
    <hyperlink ref="F157" r:id="rId10" xr:uid="{00000000-0004-0000-0300-000009000000}"/>
    <hyperlink ref="F159" r:id="rId11" xr:uid="{00000000-0004-0000-0300-00000A000000}"/>
    <hyperlink ref="F162" r:id="rId12" xr:uid="{00000000-0004-0000-0300-00000B000000}"/>
    <hyperlink ref="F164" r:id="rId13" xr:uid="{00000000-0004-0000-0300-00000C000000}"/>
    <hyperlink ref="F166" r:id="rId14" xr:uid="{00000000-0004-0000-0300-00000D000000}"/>
    <hyperlink ref="F169" r:id="rId15" xr:uid="{00000000-0004-0000-0300-00000E000000}"/>
    <hyperlink ref="F174" r:id="rId16" xr:uid="{00000000-0004-0000-0300-00000F000000}"/>
    <hyperlink ref="F178" r:id="rId17" xr:uid="{00000000-0004-0000-0300-000010000000}"/>
    <hyperlink ref="F181" r:id="rId18" xr:uid="{00000000-0004-0000-03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379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114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ROUND((SUM(BE120:BE141)),  2)</f>
        <v>0</v>
      </c>
      <c r="I33" s="90">
        <v>0.21</v>
      </c>
      <c r="J33" s="89">
        <f>ROUND(((SUM(BE120:BE141))*I33),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ROUND((SUM(BF120:BF141)),  2)</f>
        <v>0</v>
      </c>
      <c r="I34" s="90">
        <v>0.12</v>
      </c>
      <c r="J34" s="89">
        <f>ROUND(((SUM(BF120:BF141))*I34),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ROUND((SUM(BG120:BG141)),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ROUND((SUM(BH120:BH141)),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ROUND((SUM(BI120:BI141)),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07 - DVEŘE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Dětský domov Dolní Čermná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J120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267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8" customFormat="1" ht="24.95" hidden="1" customHeight="1">
      <c r="B98" s="102"/>
      <c r="D98" s="103" t="s">
        <v>380</v>
      </c>
      <c r="E98" s="104"/>
      <c r="F98" s="104"/>
      <c r="G98" s="104"/>
      <c r="H98" s="104"/>
      <c r="I98" s="104"/>
      <c r="J98" s="105">
        <f>J132</f>
        <v>0</v>
      </c>
      <c r="L98" s="102"/>
    </row>
    <row r="99" spans="2:12" s="8" customFormat="1" ht="24.95" hidden="1" customHeight="1">
      <c r="B99" s="102"/>
      <c r="D99" s="103" t="s">
        <v>185</v>
      </c>
      <c r="E99" s="104"/>
      <c r="F99" s="104"/>
      <c r="G99" s="104"/>
      <c r="H99" s="104"/>
      <c r="I99" s="104"/>
      <c r="J99" s="105">
        <f>J136</f>
        <v>0</v>
      </c>
      <c r="L99" s="102"/>
    </row>
    <row r="100" spans="2:12" s="9" customFormat="1" ht="19.899999999999999" hidden="1" customHeight="1">
      <c r="B100" s="106"/>
      <c r="D100" s="107" t="s">
        <v>381</v>
      </c>
      <c r="E100" s="108"/>
      <c r="F100" s="108"/>
      <c r="G100" s="108"/>
      <c r="H100" s="108"/>
      <c r="I100" s="108"/>
      <c r="J100" s="109">
        <f>J137</f>
        <v>0</v>
      </c>
      <c r="L100" s="106"/>
    </row>
    <row r="101" spans="2:12" s="1" customFormat="1" ht="21.75" hidden="1" customHeight="1">
      <c r="B101" s="30"/>
      <c r="L101" s="30"/>
    </row>
    <row r="102" spans="2:12" s="1" customFormat="1" ht="6.95" hidden="1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3" spans="2:12" ht="11.25" hidden="1"/>
    <row r="104" spans="2:12" ht="11.25" hidden="1"/>
    <row r="105" spans="2:12" ht="11.25" hidden="1"/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123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5" customHeight="1">
      <c r="B110" s="30"/>
      <c r="E110" s="220" t="str">
        <f>E7</f>
        <v>STAVEBNÍ DOPLNĚNÍ RD č. p. 271, DOLNÍ TŘEŠŇOVEC</v>
      </c>
      <c r="F110" s="221"/>
      <c r="G110" s="221"/>
      <c r="H110" s="221"/>
      <c r="L110" s="30"/>
    </row>
    <row r="111" spans="2:12" s="1" customFormat="1" ht="12" customHeight="1">
      <c r="B111" s="30"/>
      <c r="C111" s="25" t="s">
        <v>112</v>
      </c>
      <c r="L111" s="30"/>
    </row>
    <row r="112" spans="2:12" s="1" customFormat="1" ht="16.5" customHeight="1">
      <c r="B112" s="30"/>
      <c r="E112" s="182" t="str">
        <f>E9</f>
        <v>07 - DVEŘE RD</v>
      </c>
      <c r="F112" s="222"/>
      <c r="G112" s="222"/>
      <c r="H112" s="222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Dolní Třešňovec</v>
      </c>
      <c r="I114" s="25" t="s">
        <v>22</v>
      </c>
      <c r="J114" s="50" t="str">
        <f>IF(J12="","",J12)</f>
        <v>4. 6. 2025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>Dětský domov Dolní Čermná</v>
      </c>
      <c r="I116" s="25" t="s">
        <v>31</v>
      </c>
      <c r="J116" s="28" t="str">
        <f>E21</f>
        <v>vs-studio s.r.o.</v>
      </c>
      <c r="L116" s="30"/>
    </row>
    <row r="117" spans="2:65" s="1" customFormat="1" ht="15.2" customHeight="1">
      <c r="B117" s="30"/>
      <c r="C117" s="25" t="s">
        <v>29</v>
      </c>
      <c r="F117" s="23" t="str">
        <f>IF(E18="","",E18)</f>
        <v>Vyplň údaj</v>
      </c>
      <c r="I117" s="25" t="s">
        <v>35</v>
      </c>
      <c r="J117" s="28" t="str">
        <f>E24</f>
        <v>vs-studio s.r.o.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124</v>
      </c>
      <c r="D119" s="112" t="s">
        <v>62</v>
      </c>
      <c r="E119" s="112" t="s">
        <v>58</v>
      </c>
      <c r="F119" s="112" t="s">
        <v>59</v>
      </c>
      <c r="G119" s="112" t="s">
        <v>125</v>
      </c>
      <c r="H119" s="112" t="s">
        <v>126</v>
      </c>
      <c r="I119" s="112" t="s">
        <v>127</v>
      </c>
      <c r="J119" s="112" t="s">
        <v>118</v>
      </c>
      <c r="K119" s="113" t="s">
        <v>128</v>
      </c>
      <c r="L119" s="110"/>
      <c r="M119" s="57" t="s">
        <v>1</v>
      </c>
      <c r="N119" s="58" t="s">
        <v>41</v>
      </c>
      <c r="O119" s="58" t="s">
        <v>129</v>
      </c>
      <c r="P119" s="58" t="s">
        <v>130</v>
      </c>
      <c r="Q119" s="58" t="s">
        <v>131</v>
      </c>
      <c r="R119" s="58" t="s">
        <v>132</v>
      </c>
      <c r="S119" s="58" t="s">
        <v>133</v>
      </c>
      <c r="T119" s="59" t="s">
        <v>134</v>
      </c>
    </row>
    <row r="120" spans="2:65" s="1" customFormat="1" ht="22.9" customHeight="1">
      <c r="B120" s="30"/>
      <c r="C120" s="62" t="s">
        <v>135</v>
      </c>
      <c r="J120" s="114">
        <f>BK120</f>
        <v>0</v>
      </c>
      <c r="L120" s="30"/>
      <c r="M120" s="60"/>
      <c r="N120" s="51"/>
      <c r="O120" s="51"/>
      <c r="P120" s="115">
        <f>P121+P132+P136</f>
        <v>0</v>
      </c>
      <c r="Q120" s="51"/>
      <c r="R120" s="115">
        <f>R121+R132+R136</f>
        <v>3.3930000000000002E-2</v>
      </c>
      <c r="S120" s="51"/>
      <c r="T120" s="116">
        <f>T121+T132+T136</f>
        <v>0</v>
      </c>
      <c r="AT120" s="15" t="s">
        <v>76</v>
      </c>
      <c r="AU120" s="15" t="s">
        <v>120</v>
      </c>
      <c r="BK120" s="117">
        <f>BK121+BK132+BK136</f>
        <v>0</v>
      </c>
    </row>
    <row r="121" spans="2:65" s="11" customFormat="1" ht="25.9" customHeight="1">
      <c r="B121" s="118"/>
      <c r="D121" s="119" t="s">
        <v>76</v>
      </c>
      <c r="E121" s="120" t="s">
        <v>275</v>
      </c>
      <c r="F121" s="120" t="s">
        <v>276</v>
      </c>
      <c r="I121" s="121"/>
      <c r="J121" s="122">
        <f>BK121</f>
        <v>0</v>
      </c>
      <c r="L121" s="118"/>
      <c r="M121" s="123"/>
      <c r="P121" s="124">
        <f>SUM(P122:P131)</f>
        <v>0</v>
      </c>
      <c r="R121" s="124">
        <f>SUM(R122:R131)</f>
        <v>3.245E-2</v>
      </c>
      <c r="T121" s="125">
        <f>SUM(T122:T131)</f>
        <v>0</v>
      </c>
      <c r="AR121" s="119" t="s">
        <v>146</v>
      </c>
      <c r="AT121" s="126" t="s">
        <v>76</v>
      </c>
      <c r="AU121" s="126" t="s">
        <v>77</v>
      </c>
      <c r="AY121" s="119" t="s">
        <v>138</v>
      </c>
      <c r="BK121" s="127">
        <f>SUM(BK122:BK131)</f>
        <v>0</v>
      </c>
    </row>
    <row r="122" spans="2:65" s="1" customFormat="1" ht="24.2" customHeight="1">
      <c r="B122" s="30"/>
      <c r="C122" s="130" t="s">
        <v>382</v>
      </c>
      <c r="D122" s="130" t="s">
        <v>140</v>
      </c>
      <c r="E122" s="131" t="s">
        <v>383</v>
      </c>
      <c r="F122" s="132" t="s">
        <v>384</v>
      </c>
      <c r="G122" s="133" t="s">
        <v>198</v>
      </c>
      <c r="H122" s="134">
        <v>1</v>
      </c>
      <c r="I122" s="135"/>
      <c r="J122" s="136">
        <f>ROUND(I122*H122,2)</f>
        <v>0</v>
      </c>
      <c r="K122" s="132" t="s">
        <v>144</v>
      </c>
      <c r="L122" s="30"/>
      <c r="M122" s="137" t="s">
        <v>1</v>
      </c>
      <c r="N122" s="138" t="s">
        <v>43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231</v>
      </c>
      <c r="AT122" s="141" t="s">
        <v>140</v>
      </c>
      <c r="AU122" s="141" t="s">
        <v>85</v>
      </c>
      <c r="AY122" s="15" t="s">
        <v>138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5" t="s">
        <v>146</v>
      </c>
      <c r="BK122" s="142">
        <f>ROUND(I122*H122,2)</f>
        <v>0</v>
      </c>
      <c r="BL122" s="15" t="s">
        <v>231</v>
      </c>
      <c r="BM122" s="141" t="s">
        <v>385</v>
      </c>
    </row>
    <row r="123" spans="2:65" s="1" customFormat="1" ht="11.25">
      <c r="B123" s="30"/>
      <c r="D123" s="143" t="s">
        <v>148</v>
      </c>
      <c r="F123" s="144" t="s">
        <v>386</v>
      </c>
      <c r="I123" s="145"/>
      <c r="L123" s="30"/>
      <c r="M123" s="146"/>
      <c r="T123" s="54"/>
      <c r="AT123" s="15" t="s">
        <v>148</v>
      </c>
      <c r="AU123" s="15" t="s">
        <v>85</v>
      </c>
    </row>
    <row r="124" spans="2:65" s="12" customFormat="1" ht="11.25">
      <c r="B124" s="147"/>
      <c r="D124" s="148" t="s">
        <v>150</v>
      </c>
      <c r="E124" s="149" t="s">
        <v>1</v>
      </c>
      <c r="F124" s="150" t="s">
        <v>387</v>
      </c>
      <c r="H124" s="151">
        <v>1</v>
      </c>
      <c r="I124" s="152"/>
      <c r="L124" s="147"/>
      <c r="M124" s="153"/>
      <c r="T124" s="154"/>
      <c r="AT124" s="149" t="s">
        <v>150</v>
      </c>
      <c r="AU124" s="149" t="s">
        <v>85</v>
      </c>
      <c r="AV124" s="12" t="s">
        <v>146</v>
      </c>
      <c r="AW124" s="12" t="s">
        <v>34</v>
      </c>
      <c r="AX124" s="12" t="s">
        <v>85</v>
      </c>
      <c r="AY124" s="149" t="s">
        <v>138</v>
      </c>
    </row>
    <row r="125" spans="2:65" s="1" customFormat="1" ht="16.5" customHeight="1">
      <c r="B125" s="30"/>
      <c r="C125" s="165" t="s">
        <v>388</v>
      </c>
      <c r="D125" s="165" t="s">
        <v>235</v>
      </c>
      <c r="E125" s="166" t="s">
        <v>389</v>
      </c>
      <c r="F125" s="167" t="s">
        <v>390</v>
      </c>
      <c r="G125" s="168" t="s">
        <v>198</v>
      </c>
      <c r="H125" s="169">
        <v>1</v>
      </c>
      <c r="I125" s="170"/>
      <c r="J125" s="171">
        <f>ROUND(I125*H125,2)</f>
        <v>0</v>
      </c>
      <c r="K125" s="167" t="s">
        <v>144</v>
      </c>
      <c r="L125" s="172"/>
      <c r="M125" s="173" t="s">
        <v>1</v>
      </c>
      <c r="N125" s="174" t="s">
        <v>43</v>
      </c>
      <c r="P125" s="139">
        <f>O125*H125</f>
        <v>0</v>
      </c>
      <c r="Q125" s="139">
        <v>1.6E-2</v>
      </c>
      <c r="R125" s="139">
        <f>Q125*H125</f>
        <v>1.6E-2</v>
      </c>
      <c r="S125" s="139">
        <v>0</v>
      </c>
      <c r="T125" s="140">
        <f>S125*H125</f>
        <v>0</v>
      </c>
      <c r="AR125" s="141" t="s">
        <v>238</v>
      </c>
      <c r="AT125" s="141" t="s">
        <v>235</v>
      </c>
      <c r="AU125" s="141" t="s">
        <v>85</v>
      </c>
      <c r="AY125" s="15" t="s">
        <v>138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146</v>
      </c>
      <c r="BK125" s="142">
        <f>ROUND(I125*H125,2)</f>
        <v>0</v>
      </c>
      <c r="BL125" s="15" t="s">
        <v>231</v>
      </c>
      <c r="BM125" s="141" t="s">
        <v>391</v>
      </c>
    </row>
    <row r="126" spans="2:65" s="1" customFormat="1" ht="21.75" customHeight="1">
      <c r="B126" s="30"/>
      <c r="C126" s="130" t="s">
        <v>99</v>
      </c>
      <c r="D126" s="130" t="s">
        <v>140</v>
      </c>
      <c r="E126" s="131" t="s">
        <v>392</v>
      </c>
      <c r="F126" s="132" t="s">
        <v>393</v>
      </c>
      <c r="G126" s="133" t="s">
        <v>198</v>
      </c>
      <c r="H126" s="134">
        <v>1</v>
      </c>
      <c r="I126" s="135"/>
      <c r="J126" s="136">
        <f>ROUND(I126*H126,2)</f>
        <v>0</v>
      </c>
      <c r="K126" s="132" t="s">
        <v>144</v>
      </c>
      <c r="L126" s="30"/>
      <c r="M126" s="137" t="s">
        <v>1</v>
      </c>
      <c r="N126" s="138" t="s">
        <v>43</v>
      </c>
      <c r="P126" s="139">
        <f>O126*H126</f>
        <v>0</v>
      </c>
      <c r="Q126" s="139">
        <v>4.4999999999999999E-4</v>
      </c>
      <c r="R126" s="139">
        <f>Q126*H126</f>
        <v>4.4999999999999999E-4</v>
      </c>
      <c r="S126" s="139">
        <v>0</v>
      </c>
      <c r="T126" s="140">
        <f>S126*H126</f>
        <v>0</v>
      </c>
      <c r="AR126" s="141" t="s">
        <v>231</v>
      </c>
      <c r="AT126" s="141" t="s">
        <v>140</v>
      </c>
      <c r="AU126" s="141" t="s">
        <v>85</v>
      </c>
      <c r="AY126" s="15" t="s">
        <v>138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146</v>
      </c>
      <c r="BK126" s="142">
        <f>ROUND(I126*H126,2)</f>
        <v>0</v>
      </c>
      <c r="BL126" s="15" t="s">
        <v>231</v>
      </c>
      <c r="BM126" s="141" t="s">
        <v>394</v>
      </c>
    </row>
    <row r="127" spans="2:65" s="1" customFormat="1" ht="11.25">
      <c r="B127" s="30"/>
      <c r="D127" s="143" t="s">
        <v>148</v>
      </c>
      <c r="F127" s="144" t="s">
        <v>395</v>
      </c>
      <c r="I127" s="145"/>
      <c r="L127" s="30"/>
      <c r="M127" s="146"/>
      <c r="T127" s="54"/>
      <c r="AT127" s="15" t="s">
        <v>148</v>
      </c>
      <c r="AU127" s="15" t="s">
        <v>85</v>
      </c>
    </row>
    <row r="128" spans="2:65" s="1" customFormat="1" ht="21.75" customHeight="1">
      <c r="B128" s="30"/>
      <c r="C128" s="165" t="s">
        <v>396</v>
      </c>
      <c r="D128" s="165" t="s">
        <v>235</v>
      </c>
      <c r="E128" s="166" t="s">
        <v>397</v>
      </c>
      <c r="F128" s="167" t="s">
        <v>398</v>
      </c>
      <c r="G128" s="168" t="s">
        <v>198</v>
      </c>
      <c r="H128" s="169">
        <v>1</v>
      </c>
      <c r="I128" s="170"/>
      <c r="J128" s="171">
        <f>ROUND(I128*H128,2)</f>
        <v>0</v>
      </c>
      <c r="K128" s="167" t="s">
        <v>144</v>
      </c>
      <c r="L128" s="172"/>
      <c r="M128" s="173" t="s">
        <v>1</v>
      </c>
      <c r="N128" s="174" t="s">
        <v>43</v>
      </c>
      <c r="P128" s="139">
        <f>O128*H128</f>
        <v>0</v>
      </c>
      <c r="Q128" s="139">
        <v>1.6E-2</v>
      </c>
      <c r="R128" s="139">
        <f>Q128*H128</f>
        <v>1.6E-2</v>
      </c>
      <c r="S128" s="139">
        <v>0</v>
      </c>
      <c r="T128" s="140">
        <f>S128*H128</f>
        <v>0</v>
      </c>
      <c r="AR128" s="141" t="s">
        <v>238</v>
      </c>
      <c r="AT128" s="141" t="s">
        <v>235</v>
      </c>
      <c r="AU128" s="141" t="s">
        <v>85</v>
      </c>
      <c r="AY128" s="15" t="s">
        <v>138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146</v>
      </c>
      <c r="BK128" s="142">
        <f>ROUND(I128*H128,2)</f>
        <v>0</v>
      </c>
      <c r="BL128" s="15" t="s">
        <v>231</v>
      </c>
      <c r="BM128" s="141" t="s">
        <v>399</v>
      </c>
    </row>
    <row r="129" spans="2:65" s="1" customFormat="1" ht="24.2" customHeight="1">
      <c r="B129" s="30"/>
      <c r="C129" s="130" t="s">
        <v>400</v>
      </c>
      <c r="D129" s="130" t="s">
        <v>140</v>
      </c>
      <c r="E129" s="131" t="s">
        <v>401</v>
      </c>
      <c r="F129" s="132" t="s">
        <v>402</v>
      </c>
      <c r="G129" s="133" t="s">
        <v>253</v>
      </c>
      <c r="H129" s="134">
        <v>1.4</v>
      </c>
      <c r="I129" s="135"/>
      <c r="J129" s="136">
        <f>ROUND(I129*H129,2)</f>
        <v>0</v>
      </c>
      <c r="K129" s="132" t="s">
        <v>144</v>
      </c>
      <c r="L129" s="30"/>
      <c r="M129" s="137" t="s">
        <v>1</v>
      </c>
      <c r="N129" s="138" t="s">
        <v>43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231</v>
      </c>
      <c r="AT129" s="141" t="s">
        <v>140</v>
      </c>
      <c r="AU129" s="141" t="s">
        <v>85</v>
      </c>
      <c r="AY129" s="15" t="s">
        <v>138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146</v>
      </c>
      <c r="BK129" s="142">
        <f>ROUND(I129*H129,2)</f>
        <v>0</v>
      </c>
      <c r="BL129" s="15" t="s">
        <v>231</v>
      </c>
      <c r="BM129" s="141" t="s">
        <v>403</v>
      </c>
    </row>
    <row r="130" spans="2:65" s="1" customFormat="1" ht="11.25">
      <c r="B130" s="30"/>
      <c r="D130" s="143" t="s">
        <v>148</v>
      </c>
      <c r="F130" s="144" t="s">
        <v>404</v>
      </c>
      <c r="I130" s="145"/>
      <c r="L130" s="30"/>
      <c r="M130" s="146"/>
      <c r="T130" s="54"/>
      <c r="AT130" s="15" t="s">
        <v>148</v>
      </c>
      <c r="AU130" s="15" t="s">
        <v>85</v>
      </c>
    </row>
    <row r="131" spans="2:65" s="12" customFormat="1" ht="11.25">
      <c r="B131" s="147"/>
      <c r="D131" s="148" t="s">
        <v>150</v>
      </c>
      <c r="E131" s="149" t="s">
        <v>405</v>
      </c>
      <c r="F131" s="150" t="s">
        <v>406</v>
      </c>
      <c r="H131" s="151">
        <v>1.4</v>
      </c>
      <c r="I131" s="152"/>
      <c r="L131" s="147"/>
      <c r="M131" s="153"/>
      <c r="T131" s="154"/>
      <c r="AT131" s="149" t="s">
        <v>150</v>
      </c>
      <c r="AU131" s="149" t="s">
        <v>85</v>
      </c>
      <c r="AV131" s="12" t="s">
        <v>146</v>
      </c>
      <c r="AW131" s="12" t="s">
        <v>34</v>
      </c>
      <c r="AX131" s="12" t="s">
        <v>85</v>
      </c>
      <c r="AY131" s="149" t="s">
        <v>138</v>
      </c>
    </row>
    <row r="132" spans="2:65" s="11" customFormat="1" ht="25.9" customHeight="1">
      <c r="B132" s="118"/>
      <c r="D132" s="119" t="s">
        <v>76</v>
      </c>
      <c r="E132" s="120" t="s">
        <v>218</v>
      </c>
      <c r="F132" s="120" t="s">
        <v>219</v>
      </c>
      <c r="I132" s="121"/>
      <c r="J132" s="122">
        <f>BK132</f>
        <v>0</v>
      </c>
      <c r="L132" s="118"/>
      <c r="M132" s="123"/>
      <c r="P132" s="124">
        <f>SUM(P133:P135)</f>
        <v>0</v>
      </c>
      <c r="R132" s="124">
        <f>SUM(R133:R135)</f>
        <v>0</v>
      </c>
      <c r="T132" s="125">
        <f>SUM(T133:T135)</f>
        <v>0</v>
      </c>
      <c r="AR132" s="119" t="s">
        <v>85</v>
      </c>
      <c r="AT132" s="126" t="s">
        <v>76</v>
      </c>
      <c r="AU132" s="126" t="s">
        <v>77</v>
      </c>
      <c r="AY132" s="119" t="s">
        <v>138</v>
      </c>
      <c r="BK132" s="127">
        <f>SUM(BK133:BK135)</f>
        <v>0</v>
      </c>
    </row>
    <row r="133" spans="2:65" s="1" customFormat="1" ht="37.9" customHeight="1">
      <c r="B133" s="30"/>
      <c r="C133" s="130" t="s">
        <v>163</v>
      </c>
      <c r="D133" s="130" t="s">
        <v>140</v>
      </c>
      <c r="E133" s="131" t="s">
        <v>221</v>
      </c>
      <c r="F133" s="132" t="s">
        <v>222</v>
      </c>
      <c r="G133" s="133" t="s">
        <v>253</v>
      </c>
      <c r="H133" s="134">
        <v>0.6</v>
      </c>
      <c r="I133" s="135"/>
      <c r="J133" s="136">
        <f>ROUND(I133*H133,2)</f>
        <v>0</v>
      </c>
      <c r="K133" s="132" t="s">
        <v>144</v>
      </c>
      <c r="L133" s="30"/>
      <c r="M133" s="137" t="s">
        <v>1</v>
      </c>
      <c r="N133" s="138" t="s">
        <v>43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145</v>
      </c>
      <c r="AT133" s="141" t="s">
        <v>140</v>
      </c>
      <c r="AU133" s="141" t="s">
        <v>85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145</v>
      </c>
      <c r="BM133" s="141" t="s">
        <v>407</v>
      </c>
    </row>
    <row r="134" spans="2:65" s="1" customFormat="1" ht="11.25">
      <c r="B134" s="30"/>
      <c r="D134" s="143" t="s">
        <v>148</v>
      </c>
      <c r="F134" s="144" t="s">
        <v>225</v>
      </c>
      <c r="I134" s="145"/>
      <c r="L134" s="30"/>
      <c r="M134" s="146"/>
      <c r="T134" s="54"/>
      <c r="AT134" s="15" t="s">
        <v>148</v>
      </c>
      <c r="AU134" s="15" t="s">
        <v>85</v>
      </c>
    </row>
    <row r="135" spans="2:65" s="12" customFormat="1" ht="11.25">
      <c r="B135" s="147"/>
      <c r="D135" s="148" t="s">
        <v>150</v>
      </c>
      <c r="E135" s="149" t="s">
        <v>408</v>
      </c>
      <c r="F135" s="150" t="s">
        <v>409</v>
      </c>
      <c r="H135" s="151">
        <v>0.6</v>
      </c>
      <c r="I135" s="152"/>
      <c r="L135" s="147"/>
      <c r="M135" s="153"/>
      <c r="T135" s="154"/>
      <c r="AT135" s="149" t="s">
        <v>150</v>
      </c>
      <c r="AU135" s="149" t="s">
        <v>85</v>
      </c>
      <c r="AV135" s="12" t="s">
        <v>146</v>
      </c>
      <c r="AW135" s="12" t="s">
        <v>34</v>
      </c>
      <c r="AX135" s="12" t="s">
        <v>85</v>
      </c>
      <c r="AY135" s="149" t="s">
        <v>138</v>
      </c>
    </row>
    <row r="136" spans="2:65" s="11" customFormat="1" ht="25.9" customHeight="1">
      <c r="B136" s="118"/>
      <c r="D136" s="119" t="s">
        <v>76</v>
      </c>
      <c r="E136" s="120" t="s">
        <v>256</v>
      </c>
      <c r="F136" s="120" t="s">
        <v>257</v>
      </c>
      <c r="I136" s="121"/>
      <c r="J136" s="122">
        <f>BK136</f>
        <v>0</v>
      </c>
      <c r="L136" s="118"/>
      <c r="M136" s="123"/>
      <c r="P136" s="124">
        <f>P137</f>
        <v>0</v>
      </c>
      <c r="R136" s="124">
        <f>R137</f>
        <v>1.4800000000000002E-3</v>
      </c>
      <c r="T136" s="125">
        <f>T137</f>
        <v>0</v>
      </c>
      <c r="AR136" s="119" t="s">
        <v>146</v>
      </c>
      <c r="AT136" s="126" t="s">
        <v>76</v>
      </c>
      <c r="AU136" s="126" t="s">
        <v>77</v>
      </c>
      <c r="AY136" s="119" t="s">
        <v>138</v>
      </c>
      <c r="BK136" s="127">
        <f>BK137</f>
        <v>0</v>
      </c>
    </row>
    <row r="137" spans="2:65" s="11" customFormat="1" ht="22.9" customHeight="1">
      <c r="B137" s="118"/>
      <c r="D137" s="119" t="s">
        <v>76</v>
      </c>
      <c r="E137" s="128" t="s">
        <v>410</v>
      </c>
      <c r="F137" s="128" t="s">
        <v>411</v>
      </c>
      <c r="I137" s="121"/>
      <c r="J137" s="129">
        <f>BK137</f>
        <v>0</v>
      </c>
      <c r="L137" s="118"/>
      <c r="M137" s="123"/>
      <c r="P137" s="124">
        <f>SUM(P138:P141)</f>
        <v>0</v>
      </c>
      <c r="R137" s="124">
        <f>SUM(R138:R141)</f>
        <v>1.4800000000000002E-3</v>
      </c>
      <c r="T137" s="125">
        <f>SUM(T138:T141)</f>
        <v>0</v>
      </c>
      <c r="AR137" s="119" t="s">
        <v>146</v>
      </c>
      <c r="AT137" s="126" t="s">
        <v>76</v>
      </c>
      <c r="AU137" s="126" t="s">
        <v>85</v>
      </c>
      <c r="AY137" s="119" t="s">
        <v>138</v>
      </c>
      <c r="BK137" s="127">
        <f>SUM(BK138:BK141)</f>
        <v>0</v>
      </c>
    </row>
    <row r="138" spans="2:65" s="1" customFormat="1" ht="24.2" customHeight="1">
      <c r="B138" s="30"/>
      <c r="C138" s="130" t="s">
        <v>412</v>
      </c>
      <c r="D138" s="130" t="s">
        <v>140</v>
      </c>
      <c r="E138" s="131" t="s">
        <v>413</v>
      </c>
      <c r="F138" s="132" t="s">
        <v>414</v>
      </c>
      <c r="G138" s="133" t="s">
        <v>143</v>
      </c>
      <c r="H138" s="134">
        <v>1</v>
      </c>
      <c r="I138" s="135"/>
      <c r="J138" s="136">
        <f>ROUND(I138*H138,2)</f>
        <v>0</v>
      </c>
      <c r="K138" s="132" t="s">
        <v>144</v>
      </c>
      <c r="L138" s="30"/>
      <c r="M138" s="137" t="s">
        <v>1</v>
      </c>
      <c r="N138" s="138" t="s">
        <v>43</v>
      </c>
      <c r="P138" s="139">
        <f>O138*H138</f>
        <v>0</v>
      </c>
      <c r="Q138" s="139">
        <v>1.2E-4</v>
      </c>
      <c r="R138" s="139">
        <f>Q138*H138</f>
        <v>1.2E-4</v>
      </c>
      <c r="S138" s="139">
        <v>0</v>
      </c>
      <c r="T138" s="140">
        <f>S138*H138</f>
        <v>0</v>
      </c>
      <c r="AR138" s="141" t="s">
        <v>231</v>
      </c>
      <c r="AT138" s="141" t="s">
        <v>140</v>
      </c>
      <c r="AU138" s="141" t="s">
        <v>146</v>
      </c>
      <c r="AY138" s="15" t="s">
        <v>138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146</v>
      </c>
      <c r="BK138" s="142">
        <f>ROUND(I138*H138,2)</f>
        <v>0</v>
      </c>
      <c r="BL138" s="15" t="s">
        <v>231</v>
      </c>
      <c r="BM138" s="141" t="s">
        <v>415</v>
      </c>
    </row>
    <row r="139" spans="2:65" s="1" customFormat="1" ht="11.25">
      <c r="B139" s="30"/>
      <c r="D139" s="143" t="s">
        <v>148</v>
      </c>
      <c r="F139" s="144" t="s">
        <v>416</v>
      </c>
      <c r="I139" s="145"/>
      <c r="L139" s="30"/>
      <c r="M139" s="146"/>
      <c r="T139" s="54"/>
      <c r="AT139" s="15" t="s">
        <v>148</v>
      </c>
      <c r="AU139" s="15" t="s">
        <v>146</v>
      </c>
    </row>
    <row r="140" spans="2:65" s="1" customFormat="1" ht="21.75" customHeight="1">
      <c r="B140" s="30"/>
      <c r="C140" s="165" t="s">
        <v>105</v>
      </c>
      <c r="D140" s="165" t="s">
        <v>235</v>
      </c>
      <c r="E140" s="166" t="s">
        <v>417</v>
      </c>
      <c r="F140" s="167" t="s">
        <v>418</v>
      </c>
      <c r="G140" s="168" t="s">
        <v>198</v>
      </c>
      <c r="H140" s="169">
        <v>1</v>
      </c>
      <c r="I140" s="170"/>
      <c r="J140" s="171">
        <f>ROUND(I140*H140,2)</f>
        <v>0</v>
      </c>
      <c r="K140" s="167" t="s">
        <v>144</v>
      </c>
      <c r="L140" s="172"/>
      <c r="M140" s="173" t="s">
        <v>1</v>
      </c>
      <c r="N140" s="174" t="s">
        <v>43</v>
      </c>
      <c r="P140" s="139">
        <f>O140*H140</f>
        <v>0</v>
      </c>
      <c r="Q140" s="139">
        <v>1.3600000000000001E-3</v>
      </c>
      <c r="R140" s="139">
        <f>Q140*H140</f>
        <v>1.3600000000000001E-3</v>
      </c>
      <c r="S140" s="139">
        <v>0</v>
      </c>
      <c r="T140" s="140">
        <f>S140*H140</f>
        <v>0</v>
      </c>
      <c r="AR140" s="141" t="s">
        <v>238</v>
      </c>
      <c r="AT140" s="141" t="s">
        <v>235</v>
      </c>
      <c r="AU140" s="141" t="s">
        <v>146</v>
      </c>
      <c r="AY140" s="15" t="s">
        <v>138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146</v>
      </c>
      <c r="BK140" s="142">
        <f>ROUND(I140*H140,2)</f>
        <v>0</v>
      </c>
      <c r="BL140" s="15" t="s">
        <v>231</v>
      </c>
      <c r="BM140" s="141" t="s">
        <v>419</v>
      </c>
    </row>
    <row r="141" spans="2:65" s="12" customFormat="1" ht="11.25">
      <c r="B141" s="147"/>
      <c r="D141" s="148" t="s">
        <v>150</v>
      </c>
      <c r="E141" s="149" t="s">
        <v>1</v>
      </c>
      <c r="F141" s="150" t="s">
        <v>85</v>
      </c>
      <c r="H141" s="151">
        <v>1</v>
      </c>
      <c r="I141" s="152"/>
      <c r="L141" s="147"/>
      <c r="M141" s="155"/>
      <c r="N141" s="156"/>
      <c r="O141" s="156"/>
      <c r="P141" s="156"/>
      <c r="Q141" s="156"/>
      <c r="R141" s="156"/>
      <c r="S141" s="156"/>
      <c r="T141" s="157"/>
      <c r="AT141" s="149" t="s">
        <v>150</v>
      </c>
      <c r="AU141" s="149" t="s">
        <v>146</v>
      </c>
      <c r="AV141" s="12" t="s">
        <v>146</v>
      </c>
      <c r="AW141" s="12" t="s">
        <v>34</v>
      </c>
      <c r="AX141" s="12" t="s">
        <v>85</v>
      </c>
      <c r="AY141" s="149" t="s">
        <v>138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0"/>
    </row>
  </sheetData>
  <sheetProtection algorithmName="SHA-512" hashValue="jVgalu/w5/t8uSmBLKCDKz//iwhbjsUXjwAt1ZaD38U6NrhfyYw0j/cPVbLsI1LZA0vgDmBaJavTr3Z+itmoGw==" saltValue="nKIXPFgDQfUroqOSWx+V/l/8MLg3r8F9GviiIJiv3rqsKbBh2+H6RjXUT6BdeexS3QLijm+QfWiOWqtQ6To+5g==" spinCount="100000" sheet="1" objects="1" scenarios="1" formatColumns="0" formatRows="0" autoFilter="0"/>
  <autoFilter ref="C119:K141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400-000000000000}"/>
    <hyperlink ref="F127" r:id="rId2" xr:uid="{00000000-0004-0000-0400-000001000000}"/>
    <hyperlink ref="F130" r:id="rId3" xr:uid="{00000000-0004-0000-0400-000002000000}"/>
    <hyperlink ref="F134" r:id="rId4" xr:uid="{00000000-0004-0000-0400-000003000000}"/>
    <hyperlink ref="F139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420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114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ROUND((SUM(BE118:BE136)),  2)</f>
        <v>0</v>
      </c>
      <c r="I33" s="90">
        <v>0.21</v>
      </c>
      <c r="J33" s="89">
        <f>ROUND(((SUM(BE118:BE136))*I33),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ROUND((SUM(BF118:BF136)),  2)</f>
        <v>0</v>
      </c>
      <c r="I34" s="90">
        <v>0.12</v>
      </c>
      <c r="J34" s="89">
        <f>ROUND(((SUM(BF118:BF136))*I34),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ROUND((SUM(BG118:BG136)),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ROUND((SUM(BH118:BH136)),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ROUND((SUM(BI118:BI136)),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04 - STÍNĚNÍ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Dětský domov Dolní Čermná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J118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185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hidden="1" customHeight="1">
      <c r="B98" s="106"/>
      <c r="D98" s="107" t="s">
        <v>421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1" customFormat="1" ht="21.75" hidden="1" customHeight="1">
      <c r="B99" s="30"/>
      <c r="L99" s="30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1" spans="2:12" ht="11.25" hidden="1"/>
    <row r="102" spans="2:12" ht="11.25" hidden="1"/>
    <row r="103" spans="2:12" ht="11.25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123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0" t="str">
        <f>E7</f>
        <v>STAVEBNÍ DOPLNĚNÍ RD č. p. 271, DOLNÍ TŘEŠŇOVEC</v>
      </c>
      <c r="F108" s="221"/>
      <c r="G108" s="221"/>
      <c r="H108" s="221"/>
      <c r="L108" s="30"/>
    </row>
    <row r="109" spans="2:12" s="1" customFormat="1" ht="12" customHeight="1">
      <c r="B109" s="30"/>
      <c r="C109" s="25" t="s">
        <v>112</v>
      </c>
      <c r="L109" s="30"/>
    </row>
    <row r="110" spans="2:12" s="1" customFormat="1" ht="16.5" customHeight="1">
      <c r="B110" s="30"/>
      <c r="E110" s="182" t="str">
        <f>E9</f>
        <v>04 - STÍNĚNÍ RD</v>
      </c>
      <c r="F110" s="222"/>
      <c r="G110" s="222"/>
      <c r="H110" s="222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Dolní Třešňovec</v>
      </c>
      <c r="I112" s="25" t="s">
        <v>22</v>
      </c>
      <c r="J112" s="50" t="str">
        <f>IF(J12="","",J12)</f>
        <v>4. 6. 2025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>Dětský domov Dolní Čermná</v>
      </c>
      <c r="I114" s="25" t="s">
        <v>31</v>
      </c>
      <c r="J114" s="28" t="str">
        <f>E21</f>
        <v>vs-studio s.r.o.</v>
      </c>
      <c r="L114" s="30"/>
    </row>
    <row r="115" spans="2:65" s="1" customFormat="1" ht="15.2" customHeight="1">
      <c r="B115" s="30"/>
      <c r="C115" s="25" t="s">
        <v>29</v>
      </c>
      <c r="F115" s="23" t="str">
        <f>IF(E18="","",E18)</f>
        <v>Vyplň údaj</v>
      </c>
      <c r="I115" s="25" t="s">
        <v>35</v>
      </c>
      <c r="J115" s="28" t="str">
        <f>E24</f>
        <v>vs-studio s.r.o.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124</v>
      </c>
      <c r="D117" s="112" t="s">
        <v>62</v>
      </c>
      <c r="E117" s="112" t="s">
        <v>58</v>
      </c>
      <c r="F117" s="112" t="s">
        <v>59</v>
      </c>
      <c r="G117" s="112" t="s">
        <v>125</v>
      </c>
      <c r="H117" s="112" t="s">
        <v>126</v>
      </c>
      <c r="I117" s="112" t="s">
        <v>127</v>
      </c>
      <c r="J117" s="112" t="s">
        <v>118</v>
      </c>
      <c r="K117" s="113" t="s">
        <v>128</v>
      </c>
      <c r="L117" s="110"/>
      <c r="M117" s="57" t="s">
        <v>1</v>
      </c>
      <c r="N117" s="58" t="s">
        <v>41</v>
      </c>
      <c r="O117" s="58" t="s">
        <v>129</v>
      </c>
      <c r="P117" s="58" t="s">
        <v>130</v>
      </c>
      <c r="Q117" s="58" t="s">
        <v>131</v>
      </c>
      <c r="R117" s="58" t="s">
        <v>132</v>
      </c>
      <c r="S117" s="58" t="s">
        <v>133</v>
      </c>
      <c r="T117" s="59" t="s">
        <v>134</v>
      </c>
    </row>
    <row r="118" spans="2:65" s="1" customFormat="1" ht="22.9" customHeight="1">
      <c r="B118" s="30"/>
      <c r="C118" s="62" t="s">
        <v>135</v>
      </c>
      <c r="J118" s="114">
        <f>BK118</f>
        <v>0</v>
      </c>
      <c r="L118" s="30"/>
      <c r="M118" s="60"/>
      <c r="N118" s="51"/>
      <c r="O118" s="51"/>
      <c r="P118" s="115">
        <f>P119</f>
        <v>0</v>
      </c>
      <c r="Q118" s="51"/>
      <c r="R118" s="115">
        <f>R119</f>
        <v>4.0079999999999998E-2</v>
      </c>
      <c r="S118" s="51"/>
      <c r="T118" s="116">
        <f>T119</f>
        <v>0</v>
      </c>
      <c r="AT118" s="15" t="s">
        <v>76</v>
      </c>
      <c r="AU118" s="15" t="s">
        <v>120</v>
      </c>
      <c r="BK118" s="117">
        <f>BK119</f>
        <v>0</v>
      </c>
    </row>
    <row r="119" spans="2:65" s="11" customFormat="1" ht="25.9" customHeight="1">
      <c r="B119" s="118"/>
      <c r="D119" s="119" t="s">
        <v>76</v>
      </c>
      <c r="E119" s="120" t="s">
        <v>256</v>
      </c>
      <c r="F119" s="120" t="s">
        <v>257</v>
      </c>
      <c r="I119" s="121"/>
      <c r="J119" s="122">
        <f>BK119</f>
        <v>0</v>
      </c>
      <c r="L119" s="118"/>
      <c r="M119" s="123"/>
      <c r="P119" s="124">
        <f>P120+SUM(P121:P124)</f>
        <v>0</v>
      </c>
      <c r="R119" s="124">
        <f>R120+SUM(R121:R124)</f>
        <v>4.0079999999999998E-2</v>
      </c>
      <c r="T119" s="125">
        <f>T120+SUM(T121:T124)</f>
        <v>0</v>
      </c>
      <c r="AR119" s="119" t="s">
        <v>146</v>
      </c>
      <c r="AT119" s="126" t="s">
        <v>76</v>
      </c>
      <c r="AU119" s="126" t="s">
        <v>77</v>
      </c>
      <c r="AY119" s="119" t="s">
        <v>138</v>
      </c>
      <c r="BK119" s="127">
        <f>BK120+SUM(BK121:BK124)</f>
        <v>0</v>
      </c>
    </row>
    <row r="120" spans="2:65" s="1" customFormat="1" ht="77.099999999999994" customHeight="1">
      <c r="B120" s="30"/>
      <c r="C120" s="165" t="s">
        <v>168</v>
      </c>
      <c r="D120" s="165" t="s">
        <v>235</v>
      </c>
      <c r="E120" s="166" t="s">
        <v>422</v>
      </c>
      <c r="F120" s="167" t="s">
        <v>423</v>
      </c>
      <c r="G120" s="168" t="s">
        <v>198</v>
      </c>
      <c r="H120" s="169">
        <v>1</v>
      </c>
      <c r="I120" s="170"/>
      <c r="J120" s="171">
        <f>ROUND(I120*H120,2)</f>
        <v>0</v>
      </c>
      <c r="K120" s="167" t="s">
        <v>144</v>
      </c>
      <c r="L120" s="172"/>
      <c r="M120" s="173" t="s">
        <v>1</v>
      </c>
      <c r="N120" s="174" t="s">
        <v>43</v>
      </c>
      <c r="P120" s="139">
        <f>O120*H120</f>
        <v>0</v>
      </c>
      <c r="Q120" s="139">
        <v>4.6999999999999999E-4</v>
      </c>
      <c r="R120" s="139">
        <f>Q120*H120</f>
        <v>4.6999999999999999E-4</v>
      </c>
      <c r="S120" s="139">
        <v>0</v>
      </c>
      <c r="T120" s="140">
        <f>S120*H120</f>
        <v>0</v>
      </c>
      <c r="AR120" s="141" t="s">
        <v>238</v>
      </c>
      <c r="AT120" s="141" t="s">
        <v>235</v>
      </c>
      <c r="AU120" s="141" t="s">
        <v>85</v>
      </c>
      <c r="AY120" s="15" t="s">
        <v>138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5" t="s">
        <v>146</v>
      </c>
      <c r="BK120" s="142">
        <f>ROUND(I120*H120,2)</f>
        <v>0</v>
      </c>
      <c r="BL120" s="15" t="s">
        <v>231</v>
      </c>
      <c r="BM120" s="141" t="s">
        <v>424</v>
      </c>
    </row>
    <row r="121" spans="2:65" s="1" customFormat="1" ht="77.099999999999994" customHeight="1">
      <c r="B121" s="30"/>
      <c r="C121" s="165" t="s">
        <v>152</v>
      </c>
      <c r="D121" s="165" t="s">
        <v>235</v>
      </c>
      <c r="E121" s="166" t="s">
        <v>425</v>
      </c>
      <c r="F121" s="167" t="s">
        <v>423</v>
      </c>
      <c r="G121" s="168" t="s">
        <v>198</v>
      </c>
      <c r="H121" s="169">
        <v>2</v>
      </c>
      <c r="I121" s="170"/>
      <c r="J121" s="171">
        <f>ROUND(I121*H121,2)</f>
        <v>0</v>
      </c>
      <c r="K121" s="167" t="s">
        <v>1</v>
      </c>
      <c r="L121" s="172"/>
      <c r="M121" s="173" t="s">
        <v>1</v>
      </c>
      <c r="N121" s="174" t="s">
        <v>43</v>
      </c>
      <c r="P121" s="139">
        <f>O121*H121</f>
        <v>0</v>
      </c>
      <c r="Q121" s="139">
        <v>4.6999999999999999E-4</v>
      </c>
      <c r="R121" s="139">
        <f>Q121*H121</f>
        <v>9.3999999999999997E-4</v>
      </c>
      <c r="S121" s="139">
        <v>0</v>
      </c>
      <c r="T121" s="140">
        <f>S121*H121</f>
        <v>0</v>
      </c>
      <c r="AR121" s="141" t="s">
        <v>238</v>
      </c>
      <c r="AT121" s="141" t="s">
        <v>235</v>
      </c>
      <c r="AU121" s="141" t="s">
        <v>85</v>
      </c>
      <c r="AY121" s="15" t="s">
        <v>138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5" t="s">
        <v>146</v>
      </c>
      <c r="BK121" s="142">
        <f>ROUND(I121*H121,2)</f>
        <v>0</v>
      </c>
      <c r="BL121" s="15" t="s">
        <v>231</v>
      </c>
      <c r="BM121" s="141" t="s">
        <v>426</v>
      </c>
    </row>
    <row r="122" spans="2:65" s="1" customFormat="1" ht="16.5" customHeight="1">
      <c r="B122" s="30"/>
      <c r="C122" s="165" t="s">
        <v>290</v>
      </c>
      <c r="D122" s="165" t="s">
        <v>235</v>
      </c>
      <c r="E122" s="166" t="s">
        <v>427</v>
      </c>
      <c r="F122" s="167" t="s">
        <v>428</v>
      </c>
      <c r="G122" s="168" t="s">
        <v>198</v>
      </c>
      <c r="H122" s="169">
        <v>1</v>
      </c>
      <c r="I122" s="170"/>
      <c r="J122" s="171">
        <f>ROUND(I122*H122,2)</f>
        <v>0</v>
      </c>
      <c r="K122" s="167" t="s">
        <v>144</v>
      </c>
      <c r="L122" s="172"/>
      <c r="M122" s="173" t="s">
        <v>1</v>
      </c>
      <c r="N122" s="174" t="s">
        <v>43</v>
      </c>
      <c r="P122" s="139">
        <f>O122*H122</f>
        <v>0</v>
      </c>
      <c r="Q122" s="139">
        <v>1E-3</v>
      </c>
      <c r="R122" s="139">
        <f>Q122*H122</f>
        <v>1E-3</v>
      </c>
      <c r="S122" s="139">
        <v>0</v>
      </c>
      <c r="T122" s="140">
        <f>S122*H122</f>
        <v>0</v>
      </c>
      <c r="AR122" s="141" t="s">
        <v>238</v>
      </c>
      <c r="AT122" s="141" t="s">
        <v>235</v>
      </c>
      <c r="AU122" s="141" t="s">
        <v>85</v>
      </c>
      <c r="AY122" s="15" t="s">
        <v>138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5" t="s">
        <v>146</v>
      </c>
      <c r="BK122" s="142">
        <f>ROUND(I122*H122,2)</f>
        <v>0</v>
      </c>
      <c r="BL122" s="15" t="s">
        <v>231</v>
      </c>
      <c r="BM122" s="141" t="s">
        <v>429</v>
      </c>
    </row>
    <row r="123" spans="2:65" s="1" customFormat="1" ht="21.75" customHeight="1">
      <c r="B123" s="30"/>
      <c r="C123" s="165" t="s">
        <v>430</v>
      </c>
      <c r="D123" s="165" t="s">
        <v>235</v>
      </c>
      <c r="E123" s="166" t="s">
        <v>431</v>
      </c>
      <c r="F123" s="167" t="s">
        <v>432</v>
      </c>
      <c r="G123" s="168" t="s">
        <v>198</v>
      </c>
      <c r="H123" s="169">
        <v>1</v>
      </c>
      <c r="I123" s="170"/>
      <c r="J123" s="171">
        <f>ROUND(I123*H123,2)</f>
        <v>0</v>
      </c>
      <c r="K123" s="167" t="s">
        <v>144</v>
      </c>
      <c r="L123" s="172"/>
      <c r="M123" s="173" t="s">
        <v>1</v>
      </c>
      <c r="N123" s="174" t="s">
        <v>43</v>
      </c>
      <c r="P123" s="139">
        <f>O123*H123</f>
        <v>0</v>
      </c>
      <c r="Q123" s="139">
        <v>1E-3</v>
      </c>
      <c r="R123" s="139">
        <f>Q123*H123</f>
        <v>1E-3</v>
      </c>
      <c r="S123" s="139">
        <v>0</v>
      </c>
      <c r="T123" s="140">
        <f>S123*H123</f>
        <v>0</v>
      </c>
      <c r="AR123" s="141" t="s">
        <v>238</v>
      </c>
      <c r="AT123" s="141" t="s">
        <v>235</v>
      </c>
      <c r="AU123" s="141" t="s">
        <v>85</v>
      </c>
      <c r="AY123" s="15" t="s">
        <v>138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5" t="s">
        <v>146</v>
      </c>
      <c r="BK123" s="142">
        <f>ROUND(I123*H123,2)</f>
        <v>0</v>
      </c>
      <c r="BL123" s="15" t="s">
        <v>231</v>
      </c>
      <c r="BM123" s="141" t="s">
        <v>433</v>
      </c>
    </row>
    <row r="124" spans="2:65" s="11" customFormat="1" ht="22.9" customHeight="1">
      <c r="B124" s="118"/>
      <c r="D124" s="119" t="s">
        <v>76</v>
      </c>
      <c r="E124" s="128" t="s">
        <v>434</v>
      </c>
      <c r="F124" s="128" t="s">
        <v>435</v>
      </c>
      <c r="I124" s="121"/>
      <c r="J124" s="129">
        <f>BK124</f>
        <v>0</v>
      </c>
      <c r="L124" s="118"/>
      <c r="M124" s="123"/>
      <c r="P124" s="124">
        <f>SUM(P125:P136)</f>
        <v>0</v>
      </c>
      <c r="R124" s="124">
        <f>SUM(R125:R136)</f>
        <v>3.6670000000000001E-2</v>
      </c>
      <c r="T124" s="125">
        <f>SUM(T125:T136)</f>
        <v>0</v>
      </c>
      <c r="AR124" s="119" t="s">
        <v>146</v>
      </c>
      <c r="AT124" s="126" t="s">
        <v>76</v>
      </c>
      <c r="AU124" s="126" t="s">
        <v>85</v>
      </c>
      <c r="AY124" s="119" t="s">
        <v>138</v>
      </c>
      <c r="BK124" s="127">
        <f>SUM(BK125:BK136)</f>
        <v>0</v>
      </c>
    </row>
    <row r="125" spans="2:65" s="1" customFormat="1" ht="16.5" customHeight="1">
      <c r="B125" s="30"/>
      <c r="C125" s="165" t="s">
        <v>436</v>
      </c>
      <c r="D125" s="165" t="s">
        <v>235</v>
      </c>
      <c r="E125" s="166" t="s">
        <v>437</v>
      </c>
      <c r="F125" s="167" t="s">
        <v>438</v>
      </c>
      <c r="G125" s="168" t="s">
        <v>143</v>
      </c>
      <c r="H125" s="169">
        <v>6.28</v>
      </c>
      <c r="I125" s="170"/>
      <c r="J125" s="171">
        <f>ROUND(I125*H125,2)</f>
        <v>0</v>
      </c>
      <c r="K125" s="167" t="s">
        <v>144</v>
      </c>
      <c r="L125" s="172"/>
      <c r="M125" s="173" t="s">
        <v>1</v>
      </c>
      <c r="N125" s="174" t="s">
        <v>43</v>
      </c>
      <c r="P125" s="139">
        <f>O125*H125</f>
        <v>0</v>
      </c>
      <c r="Q125" s="139">
        <v>1E-3</v>
      </c>
      <c r="R125" s="139">
        <f>Q125*H125</f>
        <v>6.28E-3</v>
      </c>
      <c r="S125" s="139">
        <v>0</v>
      </c>
      <c r="T125" s="140">
        <f>S125*H125</f>
        <v>0</v>
      </c>
      <c r="AR125" s="141" t="s">
        <v>238</v>
      </c>
      <c r="AT125" s="141" t="s">
        <v>235</v>
      </c>
      <c r="AU125" s="141" t="s">
        <v>146</v>
      </c>
      <c r="AY125" s="15" t="s">
        <v>138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146</v>
      </c>
      <c r="BK125" s="142">
        <f>ROUND(I125*H125,2)</f>
        <v>0</v>
      </c>
      <c r="BL125" s="15" t="s">
        <v>231</v>
      </c>
      <c r="BM125" s="141" t="s">
        <v>439</v>
      </c>
    </row>
    <row r="126" spans="2:65" s="12" customFormat="1" ht="11.25">
      <c r="B126" s="147"/>
      <c r="D126" s="148" t="s">
        <v>150</v>
      </c>
      <c r="F126" s="150" t="s">
        <v>440</v>
      </c>
      <c r="H126" s="151">
        <v>6.28</v>
      </c>
      <c r="I126" s="152"/>
      <c r="L126" s="147"/>
      <c r="M126" s="153"/>
      <c r="T126" s="154"/>
      <c r="AT126" s="149" t="s">
        <v>150</v>
      </c>
      <c r="AU126" s="149" t="s">
        <v>146</v>
      </c>
      <c r="AV126" s="12" t="s">
        <v>146</v>
      </c>
      <c r="AW126" s="12" t="s">
        <v>4</v>
      </c>
      <c r="AX126" s="12" t="s">
        <v>85</v>
      </c>
      <c r="AY126" s="149" t="s">
        <v>138</v>
      </c>
    </row>
    <row r="127" spans="2:65" s="1" customFormat="1" ht="16.5" customHeight="1">
      <c r="B127" s="30"/>
      <c r="C127" s="165" t="s">
        <v>8</v>
      </c>
      <c r="D127" s="165" t="s">
        <v>235</v>
      </c>
      <c r="E127" s="166" t="s">
        <v>441</v>
      </c>
      <c r="F127" s="167" t="s">
        <v>442</v>
      </c>
      <c r="G127" s="168" t="s">
        <v>143</v>
      </c>
      <c r="H127" s="169">
        <v>19.440000000000001</v>
      </c>
      <c r="I127" s="170"/>
      <c r="J127" s="171">
        <f>ROUND(I127*H127,2)</f>
        <v>0</v>
      </c>
      <c r="K127" s="167" t="s">
        <v>144</v>
      </c>
      <c r="L127" s="172"/>
      <c r="M127" s="173" t="s">
        <v>1</v>
      </c>
      <c r="N127" s="174" t="s">
        <v>43</v>
      </c>
      <c r="P127" s="139">
        <f>O127*H127</f>
        <v>0</v>
      </c>
      <c r="Q127" s="139">
        <v>1E-3</v>
      </c>
      <c r="R127" s="139">
        <f>Q127*H127</f>
        <v>1.9440000000000002E-2</v>
      </c>
      <c r="S127" s="139">
        <v>0</v>
      </c>
      <c r="T127" s="140">
        <f>S127*H127</f>
        <v>0</v>
      </c>
      <c r="AR127" s="141" t="s">
        <v>238</v>
      </c>
      <c r="AT127" s="141" t="s">
        <v>235</v>
      </c>
      <c r="AU127" s="141" t="s">
        <v>146</v>
      </c>
      <c r="AY127" s="15" t="s">
        <v>138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146</v>
      </c>
      <c r="BK127" s="142">
        <f>ROUND(I127*H127,2)</f>
        <v>0</v>
      </c>
      <c r="BL127" s="15" t="s">
        <v>231</v>
      </c>
      <c r="BM127" s="141" t="s">
        <v>443</v>
      </c>
    </row>
    <row r="128" spans="2:65" s="12" customFormat="1" ht="11.25">
      <c r="B128" s="147"/>
      <c r="D128" s="148" t="s">
        <v>150</v>
      </c>
      <c r="F128" s="150" t="s">
        <v>444</v>
      </c>
      <c r="H128" s="151">
        <v>19.440000000000001</v>
      </c>
      <c r="I128" s="152"/>
      <c r="L128" s="147"/>
      <c r="M128" s="153"/>
      <c r="T128" s="154"/>
      <c r="AT128" s="149" t="s">
        <v>150</v>
      </c>
      <c r="AU128" s="149" t="s">
        <v>146</v>
      </c>
      <c r="AV128" s="12" t="s">
        <v>146</v>
      </c>
      <c r="AW128" s="12" t="s">
        <v>4</v>
      </c>
      <c r="AX128" s="12" t="s">
        <v>85</v>
      </c>
      <c r="AY128" s="149" t="s">
        <v>138</v>
      </c>
    </row>
    <row r="129" spans="2:65" s="1" customFormat="1" ht="16.5" customHeight="1">
      <c r="B129" s="30"/>
      <c r="C129" s="165" t="s">
        <v>445</v>
      </c>
      <c r="D129" s="165" t="s">
        <v>235</v>
      </c>
      <c r="E129" s="166" t="s">
        <v>446</v>
      </c>
      <c r="F129" s="167" t="s">
        <v>447</v>
      </c>
      <c r="G129" s="168" t="s">
        <v>143</v>
      </c>
      <c r="H129" s="169">
        <v>10.95</v>
      </c>
      <c r="I129" s="170"/>
      <c r="J129" s="171">
        <f>ROUND(I129*H129,2)</f>
        <v>0</v>
      </c>
      <c r="K129" s="167" t="s">
        <v>144</v>
      </c>
      <c r="L129" s="172"/>
      <c r="M129" s="173" t="s">
        <v>1</v>
      </c>
      <c r="N129" s="174" t="s">
        <v>43</v>
      </c>
      <c r="P129" s="139">
        <f>O129*H129</f>
        <v>0</v>
      </c>
      <c r="Q129" s="139">
        <v>1E-3</v>
      </c>
      <c r="R129" s="139">
        <f>Q129*H129</f>
        <v>1.095E-2</v>
      </c>
      <c r="S129" s="139">
        <v>0</v>
      </c>
      <c r="T129" s="140">
        <f>S129*H129</f>
        <v>0</v>
      </c>
      <c r="AR129" s="141" t="s">
        <v>238</v>
      </c>
      <c r="AT129" s="141" t="s">
        <v>235</v>
      </c>
      <c r="AU129" s="141" t="s">
        <v>146</v>
      </c>
      <c r="AY129" s="15" t="s">
        <v>138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146</v>
      </c>
      <c r="BK129" s="142">
        <f>ROUND(I129*H129,2)</f>
        <v>0</v>
      </c>
      <c r="BL129" s="15" t="s">
        <v>231</v>
      </c>
      <c r="BM129" s="141" t="s">
        <v>448</v>
      </c>
    </row>
    <row r="130" spans="2:65" s="12" customFormat="1" ht="11.25">
      <c r="B130" s="147"/>
      <c r="D130" s="148" t="s">
        <v>150</v>
      </c>
      <c r="F130" s="150" t="s">
        <v>449</v>
      </c>
      <c r="H130" s="151">
        <v>10.95</v>
      </c>
      <c r="I130" s="152"/>
      <c r="L130" s="147"/>
      <c r="M130" s="153"/>
      <c r="T130" s="154"/>
      <c r="AT130" s="149" t="s">
        <v>150</v>
      </c>
      <c r="AU130" s="149" t="s">
        <v>146</v>
      </c>
      <c r="AV130" s="12" t="s">
        <v>146</v>
      </c>
      <c r="AW130" s="12" t="s">
        <v>4</v>
      </c>
      <c r="AX130" s="12" t="s">
        <v>85</v>
      </c>
      <c r="AY130" s="149" t="s">
        <v>138</v>
      </c>
    </row>
    <row r="131" spans="2:65" s="1" customFormat="1" ht="24.2" customHeight="1">
      <c r="B131" s="30"/>
      <c r="C131" s="130" t="s">
        <v>450</v>
      </c>
      <c r="D131" s="130" t="s">
        <v>140</v>
      </c>
      <c r="E131" s="131" t="s">
        <v>451</v>
      </c>
      <c r="F131" s="132" t="s">
        <v>452</v>
      </c>
      <c r="G131" s="133" t="s">
        <v>198</v>
      </c>
      <c r="H131" s="134">
        <v>5</v>
      </c>
      <c r="I131" s="135"/>
      <c r="J131" s="136">
        <f>ROUND(I131*H131,2)</f>
        <v>0</v>
      </c>
      <c r="K131" s="132" t="s">
        <v>144</v>
      </c>
      <c r="L131" s="30"/>
      <c r="M131" s="137" t="s">
        <v>1</v>
      </c>
      <c r="N131" s="138" t="s">
        <v>43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231</v>
      </c>
      <c r="AT131" s="141" t="s">
        <v>140</v>
      </c>
      <c r="AU131" s="141" t="s">
        <v>146</v>
      </c>
      <c r="AY131" s="15" t="s">
        <v>138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146</v>
      </c>
      <c r="BK131" s="142">
        <f>ROUND(I131*H131,2)</f>
        <v>0</v>
      </c>
      <c r="BL131" s="15" t="s">
        <v>231</v>
      </c>
      <c r="BM131" s="141" t="s">
        <v>453</v>
      </c>
    </row>
    <row r="132" spans="2:65" s="1" customFormat="1" ht="11.25">
      <c r="B132" s="30"/>
      <c r="D132" s="143" t="s">
        <v>148</v>
      </c>
      <c r="F132" s="144" t="s">
        <v>454</v>
      </c>
      <c r="I132" s="145"/>
      <c r="L132" s="30"/>
      <c r="M132" s="146"/>
      <c r="T132" s="54"/>
      <c r="AT132" s="15" t="s">
        <v>148</v>
      </c>
      <c r="AU132" s="15" t="s">
        <v>146</v>
      </c>
    </row>
    <row r="133" spans="2:65" s="1" customFormat="1" ht="24.2" customHeight="1">
      <c r="B133" s="30"/>
      <c r="C133" s="130" t="s">
        <v>455</v>
      </c>
      <c r="D133" s="130" t="s">
        <v>140</v>
      </c>
      <c r="E133" s="131" t="s">
        <v>456</v>
      </c>
      <c r="F133" s="132" t="s">
        <v>457</v>
      </c>
      <c r="G133" s="133" t="s">
        <v>198</v>
      </c>
      <c r="H133" s="134">
        <v>4</v>
      </c>
      <c r="I133" s="135"/>
      <c r="J133" s="136">
        <f>ROUND(I133*H133,2)</f>
        <v>0</v>
      </c>
      <c r="K133" s="132" t="s">
        <v>144</v>
      </c>
      <c r="L133" s="30"/>
      <c r="M133" s="137" t="s">
        <v>1</v>
      </c>
      <c r="N133" s="138" t="s">
        <v>43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231</v>
      </c>
      <c r="AT133" s="141" t="s">
        <v>140</v>
      </c>
      <c r="AU133" s="141" t="s">
        <v>146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231</v>
      </c>
      <c r="BM133" s="141" t="s">
        <v>458</v>
      </c>
    </row>
    <row r="134" spans="2:65" s="1" customFormat="1" ht="11.25">
      <c r="B134" s="30"/>
      <c r="D134" s="143" t="s">
        <v>148</v>
      </c>
      <c r="F134" s="144" t="s">
        <v>459</v>
      </c>
      <c r="I134" s="145"/>
      <c r="L134" s="30"/>
      <c r="M134" s="146"/>
      <c r="T134" s="54"/>
      <c r="AT134" s="15" t="s">
        <v>148</v>
      </c>
      <c r="AU134" s="15" t="s">
        <v>146</v>
      </c>
    </row>
    <row r="135" spans="2:65" s="1" customFormat="1" ht="33" customHeight="1">
      <c r="B135" s="30"/>
      <c r="C135" s="130" t="s">
        <v>231</v>
      </c>
      <c r="D135" s="130" t="s">
        <v>140</v>
      </c>
      <c r="E135" s="131" t="s">
        <v>460</v>
      </c>
      <c r="F135" s="132" t="s">
        <v>461</v>
      </c>
      <c r="G135" s="133" t="s">
        <v>223</v>
      </c>
      <c r="H135" s="134">
        <v>3.6999999999999998E-2</v>
      </c>
      <c r="I135" s="135"/>
      <c r="J135" s="136">
        <f>ROUND(I135*H135,2)</f>
        <v>0</v>
      </c>
      <c r="K135" s="132" t="s">
        <v>144</v>
      </c>
      <c r="L135" s="30"/>
      <c r="M135" s="137" t="s">
        <v>1</v>
      </c>
      <c r="N135" s="138" t="s">
        <v>43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231</v>
      </c>
      <c r="AT135" s="141" t="s">
        <v>140</v>
      </c>
      <c r="AU135" s="141" t="s">
        <v>146</v>
      </c>
      <c r="AY135" s="15" t="s">
        <v>138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146</v>
      </c>
      <c r="BK135" s="142">
        <f>ROUND(I135*H135,2)</f>
        <v>0</v>
      </c>
      <c r="BL135" s="15" t="s">
        <v>231</v>
      </c>
      <c r="BM135" s="141" t="s">
        <v>462</v>
      </c>
    </row>
    <row r="136" spans="2:65" s="1" customFormat="1" ht="11.25">
      <c r="B136" s="30"/>
      <c r="D136" s="143" t="s">
        <v>148</v>
      </c>
      <c r="F136" s="144" t="s">
        <v>463</v>
      </c>
      <c r="I136" s="145"/>
      <c r="L136" s="30"/>
      <c r="M136" s="175"/>
      <c r="N136" s="176"/>
      <c r="O136" s="176"/>
      <c r="P136" s="176"/>
      <c r="Q136" s="176"/>
      <c r="R136" s="176"/>
      <c r="S136" s="176"/>
      <c r="T136" s="177"/>
      <c r="AT136" s="15" t="s">
        <v>148</v>
      </c>
      <c r="AU136" s="15" t="s">
        <v>146</v>
      </c>
    </row>
    <row r="137" spans="2:65" s="1" customFormat="1" ht="6.95" customHeight="1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30"/>
    </row>
  </sheetData>
  <sheetProtection algorithmName="SHA-512" hashValue="KJzeSmBR7Ai0mxmo0aSqZAh1QBvoawgWHYAFR0JCKQBDOMG/iWKXTpQ0huUyB+bDvlNB4NhZEIqR0mi70Vfo0Q==" saltValue="tGHyeGzLE62pWr6cf3uyssCYXk8f90+4NlazMcchJHBBvW9bAQKM6bv+cS8jHpkZRH2iZQ0Y4UfCE8vuN8Lnng==" spinCount="100000" sheet="1" objects="1" scenarios="1" formatColumns="0" formatRows="0" autoFilter="0"/>
  <autoFilter ref="C117:K136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500-000000000000}"/>
    <hyperlink ref="F134" r:id="rId2" xr:uid="{00000000-0004-0000-0500-000001000000}"/>
    <hyperlink ref="F136" r:id="rId3" xr:uid="{00000000-0004-0000-05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101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464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114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ROUND((SUM(BE121:BE144)),  2)</f>
        <v>0</v>
      </c>
      <c r="I33" s="90">
        <v>0.21</v>
      </c>
      <c r="J33" s="89">
        <f>ROUND(((SUM(BE121:BE144))*I33),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ROUND((SUM(BF121:BF144)),  2)</f>
        <v>0</v>
      </c>
      <c r="I34" s="90">
        <v>0.12</v>
      </c>
      <c r="J34" s="89">
        <f>ROUND(((SUM(BF121:BF144))*I34),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ROUND((SUM(BG121:BG144)),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ROUND((SUM(BH121:BH144)),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ROUND((SUM(BI121:BI144)),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25 - VENKOVNÍ ÚPRAVY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Dětský domov Dolní Čermná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hidden="1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hidden="1" customHeight="1">
      <c r="B99" s="106"/>
      <c r="D99" s="107" t="s">
        <v>465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hidden="1" customHeight="1">
      <c r="B100" s="106"/>
      <c r="D100" s="107" t="s">
        <v>466</v>
      </c>
      <c r="E100" s="108"/>
      <c r="F100" s="108"/>
      <c r="G100" s="108"/>
      <c r="H100" s="108"/>
      <c r="I100" s="108"/>
      <c r="J100" s="109">
        <f>J136</f>
        <v>0</v>
      </c>
      <c r="L100" s="106"/>
    </row>
    <row r="101" spans="2:12" s="9" customFormat="1" ht="19.899999999999999" hidden="1" customHeight="1">
      <c r="B101" s="106"/>
      <c r="D101" s="107" t="s">
        <v>183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1" customFormat="1" ht="21.75" hidden="1" customHeight="1">
      <c r="B102" s="30"/>
      <c r="L102" s="30"/>
    </row>
    <row r="103" spans="2:12" s="1" customFormat="1" ht="6.95" hidden="1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4" spans="2:12" ht="11.25" hidden="1"/>
    <row r="105" spans="2:12" ht="11.25" hidden="1"/>
    <row r="106" spans="2:12" ht="11.25" hidden="1"/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123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20" t="str">
        <f>E7</f>
        <v>STAVEBNÍ DOPLNĚNÍ RD č. p. 271, DOLNÍ TŘEŠŇOVEC</v>
      </c>
      <c r="F111" s="221"/>
      <c r="G111" s="221"/>
      <c r="H111" s="221"/>
      <c r="L111" s="30"/>
    </row>
    <row r="112" spans="2:12" s="1" customFormat="1" ht="12" customHeight="1">
      <c r="B112" s="30"/>
      <c r="C112" s="25" t="s">
        <v>112</v>
      </c>
      <c r="L112" s="30"/>
    </row>
    <row r="113" spans="2:65" s="1" customFormat="1" ht="16.5" customHeight="1">
      <c r="B113" s="30"/>
      <c r="E113" s="182" t="str">
        <f>E9</f>
        <v>25 - VENKOVNÍ ÚPRAVY RD</v>
      </c>
      <c r="F113" s="222"/>
      <c r="G113" s="222"/>
      <c r="H113" s="222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Dolní Třešňovec</v>
      </c>
      <c r="I115" s="25" t="s">
        <v>22</v>
      </c>
      <c r="J115" s="50" t="str">
        <f>IF(J12="","",J12)</f>
        <v>4. 6. 2025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E15</f>
        <v>Dětský domov Dolní Čermná</v>
      </c>
      <c r="I117" s="25" t="s">
        <v>31</v>
      </c>
      <c r="J117" s="28" t="str">
        <f>E21</f>
        <v>vs-studio s.r.o.</v>
      </c>
      <c r="L117" s="30"/>
    </row>
    <row r="118" spans="2:65" s="1" customFormat="1" ht="15.2" customHeight="1">
      <c r="B118" s="30"/>
      <c r="C118" s="25" t="s">
        <v>29</v>
      </c>
      <c r="F118" s="23" t="str">
        <f>IF(E18="","",E18)</f>
        <v>Vyplň údaj</v>
      </c>
      <c r="I118" s="25" t="s">
        <v>35</v>
      </c>
      <c r="J118" s="28" t="str">
        <f>E24</f>
        <v>vs-studio s.r.o.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124</v>
      </c>
      <c r="D120" s="112" t="s">
        <v>62</v>
      </c>
      <c r="E120" s="112" t="s">
        <v>58</v>
      </c>
      <c r="F120" s="112" t="s">
        <v>59</v>
      </c>
      <c r="G120" s="112" t="s">
        <v>125</v>
      </c>
      <c r="H120" s="112" t="s">
        <v>126</v>
      </c>
      <c r="I120" s="112" t="s">
        <v>127</v>
      </c>
      <c r="J120" s="112" t="s">
        <v>118</v>
      </c>
      <c r="K120" s="113" t="s">
        <v>128</v>
      </c>
      <c r="L120" s="110"/>
      <c r="M120" s="57" t="s">
        <v>1</v>
      </c>
      <c r="N120" s="58" t="s">
        <v>41</v>
      </c>
      <c r="O120" s="58" t="s">
        <v>129</v>
      </c>
      <c r="P120" s="58" t="s">
        <v>130</v>
      </c>
      <c r="Q120" s="58" t="s">
        <v>131</v>
      </c>
      <c r="R120" s="58" t="s">
        <v>132</v>
      </c>
      <c r="S120" s="58" t="s">
        <v>133</v>
      </c>
      <c r="T120" s="59" t="s">
        <v>134</v>
      </c>
    </row>
    <row r="121" spans="2:65" s="1" customFormat="1" ht="22.9" customHeight="1">
      <c r="B121" s="30"/>
      <c r="C121" s="62" t="s">
        <v>135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16.329531500000002</v>
      </c>
      <c r="S121" s="51"/>
      <c r="T121" s="116">
        <f>T122</f>
        <v>0</v>
      </c>
      <c r="AT121" s="15" t="s">
        <v>76</v>
      </c>
      <c r="AU121" s="15" t="s">
        <v>120</v>
      </c>
      <c r="BK121" s="117">
        <f>BK122</f>
        <v>0</v>
      </c>
    </row>
    <row r="122" spans="2:65" s="11" customFormat="1" ht="25.9" customHeight="1">
      <c r="B122" s="118"/>
      <c r="D122" s="119" t="s">
        <v>76</v>
      </c>
      <c r="E122" s="120" t="s">
        <v>136</v>
      </c>
      <c r="F122" s="120" t="s">
        <v>137</v>
      </c>
      <c r="I122" s="121"/>
      <c r="J122" s="122">
        <f>BK122</f>
        <v>0</v>
      </c>
      <c r="L122" s="118"/>
      <c r="M122" s="123"/>
      <c r="P122" s="124">
        <f>P123+P129+P136+P142</f>
        <v>0</v>
      </c>
      <c r="R122" s="124">
        <f>R123+R129+R136+R142</f>
        <v>16.329531500000002</v>
      </c>
      <c r="T122" s="125">
        <f>T123+T129+T136+T142</f>
        <v>0</v>
      </c>
      <c r="AR122" s="119" t="s">
        <v>85</v>
      </c>
      <c r="AT122" s="126" t="s">
        <v>76</v>
      </c>
      <c r="AU122" s="126" t="s">
        <v>77</v>
      </c>
      <c r="AY122" s="119" t="s">
        <v>138</v>
      </c>
      <c r="BK122" s="127">
        <f>BK123+BK129+BK136+BK142</f>
        <v>0</v>
      </c>
    </row>
    <row r="123" spans="2:65" s="11" customFormat="1" ht="22.9" customHeight="1">
      <c r="B123" s="118"/>
      <c r="D123" s="119" t="s">
        <v>76</v>
      </c>
      <c r="E123" s="128" t="s">
        <v>85</v>
      </c>
      <c r="F123" s="128" t="s">
        <v>139</v>
      </c>
      <c r="I123" s="121"/>
      <c r="J123" s="129">
        <f>BK123</f>
        <v>0</v>
      </c>
      <c r="L123" s="118"/>
      <c r="M123" s="123"/>
      <c r="P123" s="124">
        <f>SUM(P124:P128)</f>
        <v>0</v>
      </c>
      <c r="R123" s="124">
        <f>SUM(R124:R128)</f>
        <v>9.2339999999999992E-3</v>
      </c>
      <c r="T123" s="125">
        <f>SUM(T124:T128)</f>
        <v>0</v>
      </c>
      <c r="AR123" s="119" t="s">
        <v>85</v>
      </c>
      <c r="AT123" s="126" t="s">
        <v>76</v>
      </c>
      <c r="AU123" s="126" t="s">
        <v>85</v>
      </c>
      <c r="AY123" s="119" t="s">
        <v>138</v>
      </c>
      <c r="BK123" s="127">
        <f>SUM(BK124:BK128)</f>
        <v>0</v>
      </c>
    </row>
    <row r="124" spans="2:65" s="1" customFormat="1" ht="21.75" customHeight="1">
      <c r="B124" s="30"/>
      <c r="C124" s="130" t="s">
        <v>85</v>
      </c>
      <c r="D124" s="130" t="s">
        <v>140</v>
      </c>
      <c r="E124" s="131" t="s">
        <v>467</v>
      </c>
      <c r="F124" s="132" t="s">
        <v>468</v>
      </c>
      <c r="G124" s="133" t="s">
        <v>143</v>
      </c>
      <c r="H124" s="134">
        <v>16.2</v>
      </c>
      <c r="I124" s="135"/>
      <c r="J124" s="136">
        <f>ROUND(I124*H124,2)</f>
        <v>0</v>
      </c>
      <c r="K124" s="132" t="s">
        <v>144</v>
      </c>
      <c r="L124" s="30"/>
      <c r="M124" s="137" t="s">
        <v>1</v>
      </c>
      <c r="N124" s="138" t="s">
        <v>43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145</v>
      </c>
      <c r="AT124" s="141" t="s">
        <v>140</v>
      </c>
      <c r="AU124" s="141" t="s">
        <v>146</v>
      </c>
      <c r="AY124" s="15" t="s">
        <v>138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146</v>
      </c>
      <c r="BK124" s="142">
        <f>ROUND(I124*H124,2)</f>
        <v>0</v>
      </c>
      <c r="BL124" s="15" t="s">
        <v>145</v>
      </c>
      <c r="BM124" s="141" t="s">
        <v>469</v>
      </c>
    </row>
    <row r="125" spans="2:65" s="1" customFormat="1" ht="11.25">
      <c r="B125" s="30"/>
      <c r="D125" s="143" t="s">
        <v>148</v>
      </c>
      <c r="F125" s="144" t="s">
        <v>470</v>
      </c>
      <c r="I125" s="145"/>
      <c r="L125" s="30"/>
      <c r="M125" s="146"/>
      <c r="T125" s="54"/>
      <c r="AT125" s="15" t="s">
        <v>148</v>
      </c>
      <c r="AU125" s="15" t="s">
        <v>146</v>
      </c>
    </row>
    <row r="126" spans="2:65" s="12" customFormat="1" ht="11.25">
      <c r="B126" s="147"/>
      <c r="D126" s="148" t="s">
        <v>150</v>
      </c>
      <c r="E126" s="149" t="s">
        <v>1</v>
      </c>
      <c r="F126" s="150" t="s">
        <v>471</v>
      </c>
      <c r="H126" s="151">
        <v>16.2</v>
      </c>
      <c r="I126" s="152"/>
      <c r="L126" s="147"/>
      <c r="M126" s="153"/>
      <c r="T126" s="154"/>
      <c r="AT126" s="149" t="s">
        <v>150</v>
      </c>
      <c r="AU126" s="149" t="s">
        <v>146</v>
      </c>
      <c r="AV126" s="12" t="s">
        <v>146</v>
      </c>
      <c r="AW126" s="12" t="s">
        <v>34</v>
      </c>
      <c r="AX126" s="12" t="s">
        <v>85</v>
      </c>
      <c r="AY126" s="149" t="s">
        <v>138</v>
      </c>
    </row>
    <row r="127" spans="2:65" s="1" customFormat="1" ht="16.5" customHeight="1">
      <c r="B127" s="30"/>
      <c r="C127" s="165" t="s">
        <v>146</v>
      </c>
      <c r="D127" s="165" t="s">
        <v>235</v>
      </c>
      <c r="E127" s="166" t="s">
        <v>472</v>
      </c>
      <c r="F127" s="167" t="s">
        <v>473</v>
      </c>
      <c r="G127" s="168" t="s">
        <v>143</v>
      </c>
      <c r="H127" s="169">
        <v>16.2</v>
      </c>
      <c r="I127" s="170"/>
      <c r="J127" s="171">
        <f>ROUND(I127*H127,2)</f>
        <v>0</v>
      </c>
      <c r="K127" s="167" t="s">
        <v>144</v>
      </c>
      <c r="L127" s="172"/>
      <c r="M127" s="173" t="s">
        <v>1</v>
      </c>
      <c r="N127" s="174" t="s">
        <v>43</v>
      </c>
      <c r="P127" s="139">
        <f>O127*H127</f>
        <v>0</v>
      </c>
      <c r="Q127" s="139">
        <v>5.6999999999999998E-4</v>
      </c>
      <c r="R127" s="139">
        <f>Q127*H127</f>
        <v>9.2339999999999992E-3</v>
      </c>
      <c r="S127" s="139">
        <v>0</v>
      </c>
      <c r="T127" s="140">
        <f>S127*H127</f>
        <v>0</v>
      </c>
      <c r="AR127" s="141" t="s">
        <v>152</v>
      </c>
      <c r="AT127" s="141" t="s">
        <v>235</v>
      </c>
      <c r="AU127" s="141" t="s">
        <v>146</v>
      </c>
      <c r="AY127" s="15" t="s">
        <v>138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146</v>
      </c>
      <c r="BK127" s="142">
        <f>ROUND(I127*H127,2)</f>
        <v>0</v>
      </c>
      <c r="BL127" s="15" t="s">
        <v>145</v>
      </c>
      <c r="BM127" s="141" t="s">
        <v>474</v>
      </c>
    </row>
    <row r="128" spans="2:65" s="12" customFormat="1" ht="11.25">
      <c r="B128" s="147"/>
      <c r="D128" s="148" t="s">
        <v>150</v>
      </c>
      <c r="E128" s="149" t="s">
        <v>1</v>
      </c>
      <c r="F128" s="150" t="s">
        <v>471</v>
      </c>
      <c r="H128" s="151">
        <v>16.2</v>
      </c>
      <c r="I128" s="152"/>
      <c r="L128" s="147"/>
      <c r="M128" s="153"/>
      <c r="T128" s="154"/>
      <c r="AT128" s="149" t="s">
        <v>150</v>
      </c>
      <c r="AU128" s="149" t="s">
        <v>146</v>
      </c>
      <c r="AV128" s="12" t="s">
        <v>146</v>
      </c>
      <c r="AW128" s="12" t="s">
        <v>34</v>
      </c>
      <c r="AX128" s="12" t="s">
        <v>85</v>
      </c>
      <c r="AY128" s="149" t="s">
        <v>138</v>
      </c>
    </row>
    <row r="129" spans="2:65" s="11" customFormat="1" ht="22.9" customHeight="1">
      <c r="B129" s="118"/>
      <c r="D129" s="119" t="s">
        <v>76</v>
      </c>
      <c r="E129" s="128" t="s">
        <v>174</v>
      </c>
      <c r="F129" s="128" t="s">
        <v>202</v>
      </c>
      <c r="I129" s="121"/>
      <c r="J129" s="129">
        <f>BK129</f>
        <v>0</v>
      </c>
      <c r="L129" s="118"/>
      <c r="M129" s="123"/>
      <c r="P129" s="124">
        <f>SUM(P130:P135)</f>
        <v>0</v>
      </c>
      <c r="R129" s="124">
        <f>SUM(R130:R135)</f>
        <v>11.90376</v>
      </c>
      <c r="T129" s="125">
        <f>SUM(T130:T135)</f>
        <v>0</v>
      </c>
      <c r="AR129" s="119" t="s">
        <v>85</v>
      </c>
      <c r="AT129" s="126" t="s">
        <v>76</v>
      </c>
      <c r="AU129" s="126" t="s">
        <v>85</v>
      </c>
      <c r="AY129" s="119" t="s">
        <v>138</v>
      </c>
      <c r="BK129" s="127">
        <f>SUM(BK130:BK135)</f>
        <v>0</v>
      </c>
    </row>
    <row r="130" spans="2:65" s="1" customFormat="1" ht="16.5" customHeight="1">
      <c r="B130" s="30"/>
      <c r="C130" s="130" t="s">
        <v>187</v>
      </c>
      <c r="D130" s="130" t="s">
        <v>140</v>
      </c>
      <c r="E130" s="131" t="s">
        <v>475</v>
      </c>
      <c r="F130" s="132" t="s">
        <v>476</v>
      </c>
      <c r="G130" s="133" t="s">
        <v>143</v>
      </c>
      <c r="H130" s="134">
        <v>16.2</v>
      </c>
      <c r="I130" s="135"/>
      <c r="J130" s="136">
        <f>ROUND(I130*H130,2)</f>
        <v>0</v>
      </c>
      <c r="K130" s="132" t="s">
        <v>144</v>
      </c>
      <c r="L130" s="30"/>
      <c r="M130" s="137" t="s">
        <v>1</v>
      </c>
      <c r="N130" s="138" t="s">
        <v>43</v>
      </c>
      <c r="P130" s="139">
        <f>O130*H130</f>
        <v>0</v>
      </c>
      <c r="Q130" s="139">
        <v>0.3674</v>
      </c>
      <c r="R130" s="139">
        <f>Q130*H130</f>
        <v>5.9518800000000001</v>
      </c>
      <c r="S130" s="139">
        <v>0</v>
      </c>
      <c r="T130" s="140">
        <f>S130*H130</f>
        <v>0</v>
      </c>
      <c r="AR130" s="141" t="s">
        <v>145</v>
      </c>
      <c r="AT130" s="141" t="s">
        <v>140</v>
      </c>
      <c r="AU130" s="141" t="s">
        <v>146</v>
      </c>
      <c r="AY130" s="15" t="s">
        <v>138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146</v>
      </c>
      <c r="BK130" s="142">
        <f>ROUND(I130*H130,2)</f>
        <v>0</v>
      </c>
      <c r="BL130" s="15" t="s">
        <v>145</v>
      </c>
      <c r="BM130" s="141" t="s">
        <v>477</v>
      </c>
    </row>
    <row r="131" spans="2:65" s="1" customFormat="1" ht="11.25">
      <c r="B131" s="30"/>
      <c r="D131" s="143" t="s">
        <v>148</v>
      </c>
      <c r="F131" s="144" t="s">
        <v>478</v>
      </c>
      <c r="I131" s="145"/>
      <c r="L131" s="30"/>
      <c r="M131" s="146"/>
      <c r="T131" s="54"/>
      <c r="AT131" s="15" t="s">
        <v>148</v>
      </c>
      <c r="AU131" s="15" t="s">
        <v>146</v>
      </c>
    </row>
    <row r="132" spans="2:65" s="12" customFormat="1" ht="11.25">
      <c r="B132" s="147"/>
      <c r="D132" s="148" t="s">
        <v>150</v>
      </c>
      <c r="E132" s="149" t="s">
        <v>1</v>
      </c>
      <c r="F132" s="150" t="s">
        <v>179</v>
      </c>
      <c r="H132" s="151">
        <v>16.2</v>
      </c>
      <c r="I132" s="152"/>
      <c r="L132" s="147"/>
      <c r="M132" s="153"/>
      <c r="T132" s="154"/>
      <c r="AT132" s="149" t="s">
        <v>150</v>
      </c>
      <c r="AU132" s="149" t="s">
        <v>146</v>
      </c>
      <c r="AV132" s="12" t="s">
        <v>146</v>
      </c>
      <c r="AW132" s="12" t="s">
        <v>34</v>
      </c>
      <c r="AX132" s="12" t="s">
        <v>85</v>
      </c>
      <c r="AY132" s="149" t="s">
        <v>138</v>
      </c>
    </row>
    <row r="133" spans="2:65" s="1" customFormat="1" ht="16.5" customHeight="1">
      <c r="B133" s="30"/>
      <c r="C133" s="130" t="s">
        <v>145</v>
      </c>
      <c r="D133" s="130" t="s">
        <v>140</v>
      </c>
      <c r="E133" s="131" t="s">
        <v>479</v>
      </c>
      <c r="F133" s="132" t="s">
        <v>480</v>
      </c>
      <c r="G133" s="133" t="s">
        <v>143</v>
      </c>
      <c r="H133" s="134">
        <v>16.2</v>
      </c>
      <c r="I133" s="135"/>
      <c r="J133" s="136">
        <f>ROUND(I133*H133,2)</f>
        <v>0</v>
      </c>
      <c r="K133" s="132" t="s">
        <v>144</v>
      </c>
      <c r="L133" s="30"/>
      <c r="M133" s="137" t="s">
        <v>1</v>
      </c>
      <c r="N133" s="138" t="s">
        <v>43</v>
      </c>
      <c r="P133" s="139">
        <f>O133*H133</f>
        <v>0</v>
      </c>
      <c r="Q133" s="139">
        <v>0.3674</v>
      </c>
      <c r="R133" s="139">
        <f>Q133*H133</f>
        <v>5.9518800000000001</v>
      </c>
      <c r="S133" s="139">
        <v>0</v>
      </c>
      <c r="T133" s="140">
        <f>S133*H133</f>
        <v>0</v>
      </c>
      <c r="AR133" s="141" t="s">
        <v>145</v>
      </c>
      <c r="AT133" s="141" t="s">
        <v>140</v>
      </c>
      <c r="AU133" s="141" t="s">
        <v>146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145</v>
      </c>
      <c r="BM133" s="141" t="s">
        <v>481</v>
      </c>
    </row>
    <row r="134" spans="2:65" s="1" customFormat="1" ht="11.25">
      <c r="B134" s="30"/>
      <c r="D134" s="143" t="s">
        <v>148</v>
      </c>
      <c r="F134" s="144" t="s">
        <v>482</v>
      </c>
      <c r="I134" s="145"/>
      <c r="L134" s="30"/>
      <c r="M134" s="146"/>
      <c r="T134" s="54"/>
      <c r="AT134" s="15" t="s">
        <v>148</v>
      </c>
      <c r="AU134" s="15" t="s">
        <v>146</v>
      </c>
    </row>
    <row r="135" spans="2:65" s="12" customFormat="1" ht="11.25">
      <c r="B135" s="147"/>
      <c r="D135" s="148" t="s">
        <v>150</v>
      </c>
      <c r="E135" s="149" t="s">
        <v>1</v>
      </c>
      <c r="F135" s="150" t="s">
        <v>179</v>
      </c>
      <c r="H135" s="151">
        <v>16.2</v>
      </c>
      <c r="I135" s="152"/>
      <c r="L135" s="147"/>
      <c r="M135" s="153"/>
      <c r="T135" s="154"/>
      <c r="AT135" s="149" t="s">
        <v>150</v>
      </c>
      <c r="AU135" s="149" t="s">
        <v>146</v>
      </c>
      <c r="AV135" s="12" t="s">
        <v>146</v>
      </c>
      <c r="AW135" s="12" t="s">
        <v>34</v>
      </c>
      <c r="AX135" s="12" t="s">
        <v>85</v>
      </c>
      <c r="AY135" s="149" t="s">
        <v>138</v>
      </c>
    </row>
    <row r="136" spans="2:65" s="11" customFormat="1" ht="22.9" customHeight="1">
      <c r="B136" s="118"/>
      <c r="D136" s="119" t="s">
        <v>76</v>
      </c>
      <c r="E136" s="128" t="s">
        <v>290</v>
      </c>
      <c r="F136" s="128" t="s">
        <v>291</v>
      </c>
      <c r="I136" s="121"/>
      <c r="J136" s="129">
        <f>BK136</f>
        <v>0</v>
      </c>
      <c r="L136" s="118"/>
      <c r="M136" s="123"/>
      <c r="P136" s="124">
        <f>SUM(P137:P141)</f>
        <v>0</v>
      </c>
      <c r="R136" s="124">
        <f>SUM(R137:R141)</f>
        <v>4.4165375000000004</v>
      </c>
      <c r="T136" s="125">
        <f>SUM(T137:T141)</f>
        <v>0</v>
      </c>
      <c r="AR136" s="119" t="s">
        <v>85</v>
      </c>
      <c r="AT136" s="126" t="s">
        <v>76</v>
      </c>
      <c r="AU136" s="126" t="s">
        <v>85</v>
      </c>
      <c r="AY136" s="119" t="s">
        <v>138</v>
      </c>
      <c r="BK136" s="127">
        <f>SUM(BK137:BK141)</f>
        <v>0</v>
      </c>
    </row>
    <row r="137" spans="2:65" s="1" customFormat="1" ht="24.2" customHeight="1">
      <c r="B137" s="30"/>
      <c r="C137" s="130" t="s">
        <v>163</v>
      </c>
      <c r="D137" s="130" t="s">
        <v>140</v>
      </c>
      <c r="E137" s="131" t="s">
        <v>483</v>
      </c>
      <c r="F137" s="132" t="s">
        <v>484</v>
      </c>
      <c r="G137" s="133" t="s">
        <v>314</v>
      </c>
      <c r="H137" s="134">
        <v>34.25</v>
      </c>
      <c r="I137" s="135"/>
      <c r="J137" s="136">
        <f>ROUND(I137*H137,2)</f>
        <v>0</v>
      </c>
      <c r="K137" s="132" t="s">
        <v>144</v>
      </c>
      <c r="L137" s="30"/>
      <c r="M137" s="137" t="s">
        <v>1</v>
      </c>
      <c r="N137" s="138" t="s">
        <v>43</v>
      </c>
      <c r="P137" s="139">
        <f>O137*H137</f>
        <v>0</v>
      </c>
      <c r="Q137" s="139">
        <v>0.10095</v>
      </c>
      <c r="R137" s="139">
        <f>Q137*H137</f>
        <v>3.4575374999999999</v>
      </c>
      <c r="S137" s="139">
        <v>0</v>
      </c>
      <c r="T137" s="140">
        <f>S137*H137</f>
        <v>0</v>
      </c>
      <c r="AR137" s="141" t="s">
        <v>145</v>
      </c>
      <c r="AT137" s="141" t="s">
        <v>140</v>
      </c>
      <c r="AU137" s="141" t="s">
        <v>146</v>
      </c>
      <c r="AY137" s="15" t="s">
        <v>138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146</v>
      </c>
      <c r="BK137" s="142">
        <f>ROUND(I137*H137,2)</f>
        <v>0</v>
      </c>
      <c r="BL137" s="15" t="s">
        <v>145</v>
      </c>
      <c r="BM137" s="141" t="s">
        <v>485</v>
      </c>
    </row>
    <row r="138" spans="2:65" s="1" customFormat="1" ht="11.25">
      <c r="B138" s="30"/>
      <c r="D138" s="143" t="s">
        <v>148</v>
      </c>
      <c r="F138" s="144" t="s">
        <v>486</v>
      </c>
      <c r="I138" s="145"/>
      <c r="L138" s="30"/>
      <c r="M138" s="146"/>
      <c r="T138" s="54"/>
      <c r="AT138" s="15" t="s">
        <v>148</v>
      </c>
      <c r="AU138" s="15" t="s">
        <v>146</v>
      </c>
    </row>
    <row r="139" spans="2:65" s="12" customFormat="1" ht="11.25">
      <c r="B139" s="147"/>
      <c r="D139" s="148" t="s">
        <v>150</v>
      </c>
      <c r="E139" s="149" t="s">
        <v>1</v>
      </c>
      <c r="F139" s="150" t="s">
        <v>487</v>
      </c>
      <c r="H139" s="151">
        <v>34.25</v>
      </c>
      <c r="I139" s="152"/>
      <c r="L139" s="147"/>
      <c r="M139" s="153"/>
      <c r="T139" s="154"/>
      <c r="AT139" s="149" t="s">
        <v>150</v>
      </c>
      <c r="AU139" s="149" t="s">
        <v>146</v>
      </c>
      <c r="AV139" s="12" t="s">
        <v>146</v>
      </c>
      <c r="AW139" s="12" t="s">
        <v>34</v>
      </c>
      <c r="AX139" s="12" t="s">
        <v>85</v>
      </c>
      <c r="AY139" s="149" t="s">
        <v>138</v>
      </c>
    </row>
    <row r="140" spans="2:65" s="1" customFormat="1" ht="16.5" customHeight="1">
      <c r="B140" s="30"/>
      <c r="C140" s="165" t="s">
        <v>174</v>
      </c>
      <c r="D140" s="165" t="s">
        <v>235</v>
      </c>
      <c r="E140" s="166" t="s">
        <v>488</v>
      </c>
      <c r="F140" s="167" t="s">
        <v>489</v>
      </c>
      <c r="G140" s="168" t="s">
        <v>314</v>
      </c>
      <c r="H140" s="169">
        <v>34.25</v>
      </c>
      <c r="I140" s="170"/>
      <c r="J140" s="171">
        <f>ROUND(I140*H140,2)</f>
        <v>0</v>
      </c>
      <c r="K140" s="167" t="s">
        <v>144</v>
      </c>
      <c r="L140" s="172"/>
      <c r="M140" s="173" t="s">
        <v>1</v>
      </c>
      <c r="N140" s="174" t="s">
        <v>43</v>
      </c>
      <c r="P140" s="139">
        <f>O140*H140</f>
        <v>0</v>
      </c>
      <c r="Q140" s="139">
        <v>2.8000000000000001E-2</v>
      </c>
      <c r="R140" s="139">
        <f>Q140*H140</f>
        <v>0.95900000000000007</v>
      </c>
      <c r="S140" s="139">
        <v>0</v>
      </c>
      <c r="T140" s="140">
        <f>S140*H140</f>
        <v>0</v>
      </c>
      <c r="AR140" s="141" t="s">
        <v>152</v>
      </c>
      <c r="AT140" s="141" t="s">
        <v>235</v>
      </c>
      <c r="AU140" s="141" t="s">
        <v>146</v>
      </c>
      <c r="AY140" s="15" t="s">
        <v>138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146</v>
      </c>
      <c r="BK140" s="142">
        <f>ROUND(I140*H140,2)</f>
        <v>0</v>
      </c>
      <c r="BL140" s="15" t="s">
        <v>145</v>
      </c>
      <c r="BM140" s="141" t="s">
        <v>490</v>
      </c>
    </row>
    <row r="141" spans="2:65" s="12" customFormat="1" ht="11.25">
      <c r="B141" s="147"/>
      <c r="D141" s="148" t="s">
        <v>150</v>
      </c>
      <c r="E141" s="149" t="s">
        <v>1</v>
      </c>
      <c r="F141" s="150" t="s">
        <v>487</v>
      </c>
      <c r="H141" s="151">
        <v>34.25</v>
      </c>
      <c r="I141" s="152"/>
      <c r="L141" s="147"/>
      <c r="M141" s="153"/>
      <c r="T141" s="154"/>
      <c r="AT141" s="149" t="s">
        <v>150</v>
      </c>
      <c r="AU141" s="149" t="s">
        <v>146</v>
      </c>
      <c r="AV141" s="12" t="s">
        <v>146</v>
      </c>
      <c r="AW141" s="12" t="s">
        <v>34</v>
      </c>
      <c r="AX141" s="12" t="s">
        <v>85</v>
      </c>
      <c r="AY141" s="149" t="s">
        <v>138</v>
      </c>
    </row>
    <row r="142" spans="2:65" s="11" customFormat="1" ht="22.9" customHeight="1">
      <c r="B142" s="118"/>
      <c r="D142" s="119" t="s">
        <v>76</v>
      </c>
      <c r="E142" s="128" t="s">
        <v>218</v>
      </c>
      <c r="F142" s="128" t="s">
        <v>219</v>
      </c>
      <c r="I142" s="121"/>
      <c r="J142" s="129">
        <f>BK142</f>
        <v>0</v>
      </c>
      <c r="L142" s="118"/>
      <c r="M142" s="123"/>
      <c r="P142" s="124">
        <f>SUM(P143:P144)</f>
        <v>0</v>
      </c>
      <c r="R142" s="124">
        <f>SUM(R143:R144)</f>
        <v>0</v>
      </c>
      <c r="T142" s="125">
        <f>SUM(T143:T144)</f>
        <v>0</v>
      </c>
      <c r="AR142" s="119" t="s">
        <v>85</v>
      </c>
      <c r="AT142" s="126" t="s">
        <v>76</v>
      </c>
      <c r="AU142" s="126" t="s">
        <v>85</v>
      </c>
      <c r="AY142" s="119" t="s">
        <v>138</v>
      </c>
      <c r="BK142" s="127">
        <f>SUM(BK143:BK144)</f>
        <v>0</v>
      </c>
    </row>
    <row r="143" spans="2:65" s="1" customFormat="1" ht="16.5" customHeight="1">
      <c r="B143" s="30"/>
      <c r="C143" s="130" t="s">
        <v>168</v>
      </c>
      <c r="D143" s="130" t="s">
        <v>140</v>
      </c>
      <c r="E143" s="131" t="s">
        <v>491</v>
      </c>
      <c r="F143" s="132" t="s">
        <v>492</v>
      </c>
      <c r="G143" s="133" t="s">
        <v>223</v>
      </c>
      <c r="H143" s="134">
        <v>16.329999999999998</v>
      </c>
      <c r="I143" s="135"/>
      <c r="J143" s="136">
        <f>ROUND(I143*H143,2)</f>
        <v>0</v>
      </c>
      <c r="K143" s="132" t="s">
        <v>144</v>
      </c>
      <c r="L143" s="30"/>
      <c r="M143" s="137" t="s">
        <v>1</v>
      </c>
      <c r="N143" s="138" t="s">
        <v>43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145</v>
      </c>
      <c r="AT143" s="141" t="s">
        <v>140</v>
      </c>
      <c r="AU143" s="141" t="s">
        <v>146</v>
      </c>
      <c r="AY143" s="15" t="s">
        <v>138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146</v>
      </c>
      <c r="BK143" s="142">
        <f>ROUND(I143*H143,2)</f>
        <v>0</v>
      </c>
      <c r="BL143" s="15" t="s">
        <v>145</v>
      </c>
      <c r="BM143" s="141" t="s">
        <v>493</v>
      </c>
    </row>
    <row r="144" spans="2:65" s="1" customFormat="1" ht="11.25">
      <c r="B144" s="30"/>
      <c r="D144" s="143" t="s">
        <v>148</v>
      </c>
      <c r="F144" s="144" t="s">
        <v>494</v>
      </c>
      <c r="I144" s="145"/>
      <c r="L144" s="30"/>
      <c r="M144" s="175"/>
      <c r="N144" s="176"/>
      <c r="O144" s="176"/>
      <c r="P144" s="176"/>
      <c r="Q144" s="176"/>
      <c r="R144" s="176"/>
      <c r="S144" s="176"/>
      <c r="T144" s="177"/>
      <c r="AT144" s="15" t="s">
        <v>148</v>
      </c>
      <c r="AU144" s="15" t="s">
        <v>146</v>
      </c>
    </row>
    <row r="145" spans="2:12" s="1" customFormat="1" ht="6.95" customHeight="1"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30"/>
    </row>
  </sheetData>
  <sheetProtection algorithmName="SHA-512" hashValue="Mhr3q0UDxDMTSKxDgz7YmvtiXgnweltvVruTS9wfThFN0djwJcKEtNhJx7XyS/krb47le1Q/CgpbiDyzcXHjbg==" saltValue="sjVnVL8WodO0ufVLq23n2HGn2e0HRVI2Ygspyuk/9N4h1L1MbervrtPhqfWHC2pRdxSjSYfytnQFvnoJf53fsg==" spinCount="100000" sheet="1" objects="1" scenarios="1" formatColumns="0" formatRows="0" autoFilter="0"/>
  <autoFilter ref="C120:K144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5" r:id="rId1" xr:uid="{00000000-0004-0000-0600-000000000000}"/>
    <hyperlink ref="F131" r:id="rId2" xr:uid="{00000000-0004-0000-0600-000001000000}"/>
    <hyperlink ref="F134" r:id="rId3" xr:uid="{00000000-0004-0000-0600-000002000000}"/>
    <hyperlink ref="F138" r:id="rId4" xr:uid="{00000000-0004-0000-0600-000003000000}"/>
    <hyperlink ref="F144" r:id="rId5" xr:uid="{00000000-0004-0000-06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26"/>
  <sheetViews>
    <sheetView showGridLines="0" topLeftCell="A21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104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495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114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ROUND((SUM(BE125:BE225)),  2)</f>
        <v>0</v>
      </c>
      <c r="I33" s="90">
        <v>0.21</v>
      </c>
      <c r="J33" s="89">
        <f>ROUND(((SUM(BE125:BE225))*I33),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ROUND((SUM(BF125:BF225)),  2)</f>
        <v>0</v>
      </c>
      <c r="I34" s="90">
        <v>0.12</v>
      </c>
      <c r="J34" s="89">
        <f>ROUND(((SUM(BF125:BF225))*I34),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ROUND((SUM(BG125:BG225)),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ROUND((SUM(BH125:BH225)),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ROUND((SUM(BI125:BI225)),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06 - FASÁDA, PODBITÍ, DOPLŇKY A DOKONČOVACÍ PRÁCE RD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Dětský domov Dolní Čermná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J125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hidden="1" customHeight="1">
      <c r="B98" s="106"/>
      <c r="D98" s="107" t="s">
        <v>466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8" customFormat="1" ht="24.95" hidden="1" customHeight="1">
      <c r="B99" s="102"/>
      <c r="D99" s="103" t="s">
        <v>185</v>
      </c>
      <c r="E99" s="104"/>
      <c r="F99" s="104"/>
      <c r="G99" s="104"/>
      <c r="H99" s="104"/>
      <c r="I99" s="104"/>
      <c r="J99" s="105">
        <f>J141</f>
        <v>0</v>
      </c>
      <c r="L99" s="102"/>
    </row>
    <row r="100" spans="2:12" s="9" customFormat="1" ht="19.899999999999999" hidden="1" customHeight="1">
      <c r="B100" s="106"/>
      <c r="D100" s="107" t="s">
        <v>496</v>
      </c>
      <c r="E100" s="108"/>
      <c r="F100" s="108"/>
      <c r="G100" s="108"/>
      <c r="H100" s="108"/>
      <c r="I100" s="108"/>
      <c r="J100" s="109">
        <f>J142</f>
        <v>0</v>
      </c>
      <c r="L100" s="106"/>
    </row>
    <row r="101" spans="2:12" s="9" customFormat="1" ht="19.899999999999999" hidden="1" customHeight="1">
      <c r="B101" s="106"/>
      <c r="D101" s="107" t="s">
        <v>497</v>
      </c>
      <c r="E101" s="108"/>
      <c r="F101" s="108"/>
      <c r="G101" s="108"/>
      <c r="H101" s="108"/>
      <c r="I101" s="108"/>
      <c r="J101" s="109">
        <f>J147</f>
        <v>0</v>
      </c>
      <c r="L101" s="106"/>
    </row>
    <row r="102" spans="2:12" s="9" customFormat="1" ht="19.899999999999999" hidden="1" customHeight="1">
      <c r="B102" s="106"/>
      <c r="D102" s="107" t="s">
        <v>498</v>
      </c>
      <c r="E102" s="108"/>
      <c r="F102" s="108"/>
      <c r="G102" s="108"/>
      <c r="H102" s="108"/>
      <c r="I102" s="108"/>
      <c r="J102" s="109">
        <f>J172</f>
        <v>0</v>
      </c>
      <c r="L102" s="106"/>
    </row>
    <row r="103" spans="2:12" s="9" customFormat="1" ht="19.899999999999999" hidden="1" customHeight="1">
      <c r="B103" s="106"/>
      <c r="D103" s="107" t="s">
        <v>499</v>
      </c>
      <c r="E103" s="108"/>
      <c r="F103" s="108"/>
      <c r="G103" s="108"/>
      <c r="H103" s="108"/>
      <c r="I103" s="108"/>
      <c r="J103" s="109">
        <f>J178</f>
        <v>0</v>
      </c>
      <c r="L103" s="106"/>
    </row>
    <row r="104" spans="2:12" s="9" customFormat="1" ht="19.899999999999999" hidden="1" customHeight="1">
      <c r="B104" s="106"/>
      <c r="D104" s="107" t="s">
        <v>500</v>
      </c>
      <c r="E104" s="108"/>
      <c r="F104" s="108"/>
      <c r="G104" s="108"/>
      <c r="H104" s="108"/>
      <c r="I104" s="108"/>
      <c r="J104" s="109">
        <f>J181</f>
        <v>0</v>
      </c>
      <c r="L104" s="106"/>
    </row>
    <row r="105" spans="2:12" s="9" customFormat="1" ht="19.899999999999999" hidden="1" customHeight="1">
      <c r="B105" s="106"/>
      <c r="D105" s="107" t="s">
        <v>186</v>
      </c>
      <c r="E105" s="108"/>
      <c r="F105" s="108"/>
      <c r="G105" s="108"/>
      <c r="H105" s="108"/>
      <c r="I105" s="108"/>
      <c r="J105" s="109">
        <f>J193</f>
        <v>0</v>
      </c>
      <c r="L105" s="106"/>
    </row>
    <row r="106" spans="2:12" s="1" customFormat="1" ht="21.75" hidden="1" customHeight="1">
      <c r="B106" s="30"/>
      <c r="L106" s="30"/>
    </row>
    <row r="107" spans="2:12" s="1" customFormat="1" ht="6.95" hidden="1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123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5" customHeight="1">
      <c r="B115" s="30"/>
      <c r="E115" s="220" t="str">
        <f>E7</f>
        <v>STAVEBNÍ DOPLNĚNÍ RD č. p. 271, DOLNÍ TŘEŠŇOVEC</v>
      </c>
      <c r="F115" s="221"/>
      <c r="G115" s="221"/>
      <c r="H115" s="221"/>
      <c r="L115" s="30"/>
    </row>
    <row r="116" spans="2:65" s="1" customFormat="1" ht="12" customHeight="1">
      <c r="B116" s="30"/>
      <c r="C116" s="25" t="s">
        <v>112</v>
      </c>
      <c r="L116" s="30"/>
    </row>
    <row r="117" spans="2:65" s="1" customFormat="1" ht="16.5" customHeight="1">
      <c r="B117" s="30"/>
      <c r="E117" s="182" t="str">
        <f>E9</f>
        <v>06 - FASÁDA, PODBITÍ, DOPLŇKY A DOKONČOVACÍ PRÁCE RD</v>
      </c>
      <c r="F117" s="222"/>
      <c r="G117" s="222"/>
      <c r="H117" s="222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F12</f>
        <v>Dolní Třešňovec</v>
      </c>
      <c r="I119" s="25" t="s">
        <v>22</v>
      </c>
      <c r="J119" s="50" t="str">
        <f>IF(J12="","",J12)</f>
        <v>4. 6. 2025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E15</f>
        <v>Dětský domov Dolní Čermná</v>
      </c>
      <c r="I121" s="25" t="s">
        <v>31</v>
      </c>
      <c r="J121" s="28" t="str">
        <f>E21</f>
        <v>vs-studio s.r.o.</v>
      </c>
      <c r="L121" s="30"/>
    </row>
    <row r="122" spans="2:65" s="1" customFormat="1" ht="15.2" customHeight="1">
      <c r="B122" s="30"/>
      <c r="C122" s="25" t="s">
        <v>29</v>
      </c>
      <c r="F122" s="23" t="str">
        <f>IF(E18="","",E18)</f>
        <v>Vyplň údaj</v>
      </c>
      <c r="I122" s="25" t="s">
        <v>35</v>
      </c>
      <c r="J122" s="28" t="str">
        <f>E24</f>
        <v>vs-studio s.r.o.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124</v>
      </c>
      <c r="D124" s="112" t="s">
        <v>62</v>
      </c>
      <c r="E124" s="112" t="s">
        <v>58</v>
      </c>
      <c r="F124" s="112" t="s">
        <v>59</v>
      </c>
      <c r="G124" s="112" t="s">
        <v>125</v>
      </c>
      <c r="H124" s="112" t="s">
        <v>126</v>
      </c>
      <c r="I124" s="112" t="s">
        <v>127</v>
      </c>
      <c r="J124" s="112" t="s">
        <v>118</v>
      </c>
      <c r="K124" s="113" t="s">
        <v>128</v>
      </c>
      <c r="L124" s="110"/>
      <c r="M124" s="57" t="s">
        <v>1</v>
      </c>
      <c r="N124" s="58" t="s">
        <v>41</v>
      </c>
      <c r="O124" s="58" t="s">
        <v>129</v>
      </c>
      <c r="P124" s="58" t="s">
        <v>130</v>
      </c>
      <c r="Q124" s="58" t="s">
        <v>131</v>
      </c>
      <c r="R124" s="58" t="s">
        <v>132</v>
      </c>
      <c r="S124" s="58" t="s">
        <v>133</v>
      </c>
      <c r="T124" s="59" t="s">
        <v>134</v>
      </c>
    </row>
    <row r="125" spans="2:65" s="1" customFormat="1" ht="22.9" customHeight="1">
      <c r="B125" s="30"/>
      <c r="C125" s="62" t="s">
        <v>135</v>
      </c>
      <c r="J125" s="114">
        <f>BK125</f>
        <v>0</v>
      </c>
      <c r="L125" s="30"/>
      <c r="M125" s="60"/>
      <c r="N125" s="51"/>
      <c r="O125" s="51"/>
      <c r="P125" s="115">
        <f>P126+P141</f>
        <v>0</v>
      </c>
      <c r="Q125" s="51"/>
      <c r="R125" s="115">
        <f>R126+R141</f>
        <v>3.6297758000000009</v>
      </c>
      <c r="S125" s="51"/>
      <c r="T125" s="116">
        <f>T126+T141</f>
        <v>3.56223E-3</v>
      </c>
      <c r="AT125" s="15" t="s">
        <v>76</v>
      </c>
      <c r="AU125" s="15" t="s">
        <v>120</v>
      </c>
      <c r="BK125" s="117">
        <f>BK126+BK141</f>
        <v>0</v>
      </c>
    </row>
    <row r="126" spans="2:65" s="11" customFormat="1" ht="25.9" customHeight="1">
      <c r="B126" s="118"/>
      <c r="D126" s="119" t="s">
        <v>76</v>
      </c>
      <c r="E126" s="120" t="s">
        <v>136</v>
      </c>
      <c r="F126" s="120" t="s">
        <v>137</v>
      </c>
      <c r="I126" s="121"/>
      <c r="J126" s="122">
        <f>BK126</f>
        <v>0</v>
      </c>
      <c r="L126" s="118"/>
      <c r="M126" s="123"/>
      <c r="P126" s="124">
        <f>P127</f>
        <v>0</v>
      </c>
      <c r="R126" s="124">
        <f>R127</f>
        <v>0.83299999999999996</v>
      </c>
      <c r="T126" s="125">
        <f>T127</f>
        <v>0</v>
      </c>
      <c r="AR126" s="119" t="s">
        <v>85</v>
      </c>
      <c r="AT126" s="126" t="s">
        <v>76</v>
      </c>
      <c r="AU126" s="126" t="s">
        <v>77</v>
      </c>
      <c r="AY126" s="119" t="s">
        <v>138</v>
      </c>
      <c r="BK126" s="127">
        <f>BK127</f>
        <v>0</v>
      </c>
    </row>
    <row r="127" spans="2:65" s="11" customFormat="1" ht="22.9" customHeight="1">
      <c r="B127" s="118"/>
      <c r="D127" s="119" t="s">
        <v>76</v>
      </c>
      <c r="E127" s="128" t="s">
        <v>290</v>
      </c>
      <c r="F127" s="128" t="s">
        <v>291</v>
      </c>
      <c r="I127" s="121"/>
      <c r="J127" s="129">
        <f>BK127</f>
        <v>0</v>
      </c>
      <c r="L127" s="118"/>
      <c r="M127" s="123"/>
      <c r="P127" s="124">
        <f>SUM(P128:P140)</f>
        <v>0</v>
      </c>
      <c r="R127" s="124">
        <f>SUM(R128:R140)</f>
        <v>0.83299999999999996</v>
      </c>
      <c r="T127" s="125">
        <f>SUM(T128:T140)</f>
        <v>0</v>
      </c>
      <c r="AR127" s="119" t="s">
        <v>85</v>
      </c>
      <c r="AT127" s="126" t="s">
        <v>76</v>
      </c>
      <c r="AU127" s="126" t="s">
        <v>85</v>
      </c>
      <c r="AY127" s="119" t="s">
        <v>138</v>
      </c>
      <c r="BK127" s="127">
        <f>SUM(BK128:BK140)</f>
        <v>0</v>
      </c>
    </row>
    <row r="128" spans="2:65" s="1" customFormat="1" ht="24.2" customHeight="1">
      <c r="B128" s="30"/>
      <c r="C128" s="130" t="s">
        <v>187</v>
      </c>
      <c r="D128" s="130" t="s">
        <v>140</v>
      </c>
      <c r="E128" s="131" t="s">
        <v>292</v>
      </c>
      <c r="F128" s="132" t="s">
        <v>293</v>
      </c>
      <c r="G128" s="133" t="s">
        <v>143</v>
      </c>
      <c r="H128" s="134">
        <v>75</v>
      </c>
      <c r="I128" s="135"/>
      <c r="J128" s="136">
        <f>ROUND(I128*H128,2)</f>
        <v>0</v>
      </c>
      <c r="K128" s="132" t="s">
        <v>144</v>
      </c>
      <c r="L128" s="30"/>
      <c r="M128" s="137" t="s">
        <v>1</v>
      </c>
      <c r="N128" s="138" t="s">
        <v>43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145</v>
      </c>
      <c r="AT128" s="141" t="s">
        <v>140</v>
      </c>
      <c r="AU128" s="141" t="s">
        <v>146</v>
      </c>
      <c r="AY128" s="15" t="s">
        <v>138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146</v>
      </c>
      <c r="BK128" s="142">
        <f>ROUND(I128*H128,2)</f>
        <v>0</v>
      </c>
      <c r="BL128" s="15" t="s">
        <v>145</v>
      </c>
      <c r="BM128" s="141" t="s">
        <v>501</v>
      </c>
    </row>
    <row r="129" spans="2:65" s="1" customFormat="1" ht="11.25">
      <c r="B129" s="30"/>
      <c r="D129" s="143" t="s">
        <v>148</v>
      </c>
      <c r="F129" s="144" t="s">
        <v>295</v>
      </c>
      <c r="I129" s="145"/>
      <c r="L129" s="30"/>
      <c r="M129" s="146"/>
      <c r="T129" s="54"/>
      <c r="AT129" s="15" t="s">
        <v>148</v>
      </c>
      <c r="AU129" s="15" t="s">
        <v>146</v>
      </c>
    </row>
    <row r="130" spans="2:65" s="12" customFormat="1" ht="11.25">
      <c r="B130" s="147"/>
      <c r="D130" s="148" t="s">
        <v>150</v>
      </c>
      <c r="E130" s="149" t="s">
        <v>1</v>
      </c>
      <c r="F130" s="150" t="s">
        <v>502</v>
      </c>
      <c r="H130" s="151">
        <v>75</v>
      </c>
      <c r="I130" s="152"/>
      <c r="L130" s="147"/>
      <c r="M130" s="153"/>
      <c r="T130" s="154"/>
      <c r="AT130" s="149" t="s">
        <v>150</v>
      </c>
      <c r="AU130" s="149" t="s">
        <v>146</v>
      </c>
      <c r="AV130" s="12" t="s">
        <v>146</v>
      </c>
      <c r="AW130" s="12" t="s">
        <v>34</v>
      </c>
      <c r="AX130" s="12" t="s">
        <v>85</v>
      </c>
      <c r="AY130" s="149" t="s">
        <v>138</v>
      </c>
    </row>
    <row r="131" spans="2:65" s="1" customFormat="1" ht="24.2" customHeight="1">
      <c r="B131" s="30"/>
      <c r="C131" s="165" t="s">
        <v>7</v>
      </c>
      <c r="D131" s="165" t="s">
        <v>235</v>
      </c>
      <c r="E131" s="166" t="s">
        <v>503</v>
      </c>
      <c r="F131" s="167" t="s">
        <v>504</v>
      </c>
      <c r="G131" s="168" t="s">
        <v>198</v>
      </c>
      <c r="H131" s="169">
        <v>5</v>
      </c>
      <c r="I131" s="170"/>
      <c r="J131" s="171">
        <f>ROUND(I131*H131,2)</f>
        <v>0</v>
      </c>
      <c r="K131" s="167" t="s">
        <v>144</v>
      </c>
      <c r="L131" s="172"/>
      <c r="M131" s="173" t="s">
        <v>1</v>
      </c>
      <c r="N131" s="174" t="s">
        <v>43</v>
      </c>
      <c r="P131" s="139">
        <f>O131*H131</f>
        <v>0</v>
      </c>
      <c r="Q131" s="139">
        <v>0.06</v>
      </c>
      <c r="R131" s="139">
        <f>Q131*H131</f>
        <v>0.3</v>
      </c>
      <c r="S131" s="139">
        <v>0</v>
      </c>
      <c r="T131" s="140">
        <f>S131*H131</f>
        <v>0</v>
      </c>
      <c r="AR131" s="141" t="s">
        <v>152</v>
      </c>
      <c r="AT131" s="141" t="s">
        <v>235</v>
      </c>
      <c r="AU131" s="141" t="s">
        <v>146</v>
      </c>
      <c r="AY131" s="15" t="s">
        <v>138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146</v>
      </c>
      <c r="BK131" s="142">
        <f>ROUND(I131*H131,2)</f>
        <v>0</v>
      </c>
      <c r="BL131" s="15" t="s">
        <v>145</v>
      </c>
      <c r="BM131" s="141" t="s">
        <v>505</v>
      </c>
    </row>
    <row r="132" spans="2:65" s="12" customFormat="1" ht="11.25">
      <c r="B132" s="147"/>
      <c r="D132" s="148" t="s">
        <v>150</v>
      </c>
      <c r="E132" s="149" t="s">
        <v>1</v>
      </c>
      <c r="F132" s="150" t="s">
        <v>506</v>
      </c>
      <c r="H132" s="151">
        <v>5</v>
      </c>
      <c r="I132" s="152"/>
      <c r="L132" s="147"/>
      <c r="M132" s="153"/>
      <c r="T132" s="154"/>
      <c r="AT132" s="149" t="s">
        <v>150</v>
      </c>
      <c r="AU132" s="149" t="s">
        <v>146</v>
      </c>
      <c r="AV132" s="12" t="s">
        <v>146</v>
      </c>
      <c r="AW132" s="12" t="s">
        <v>34</v>
      </c>
      <c r="AX132" s="12" t="s">
        <v>85</v>
      </c>
      <c r="AY132" s="149" t="s">
        <v>138</v>
      </c>
    </row>
    <row r="133" spans="2:65" s="1" customFormat="1" ht="16.5" customHeight="1">
      <c r="B133" s="30"/>
      <c r="C133" s="165" t="s">
        <v>507</v>
      </c>
      <c r="D133" s="165" t="s">
        <v>235</v>
      </c>
      <c r="E133" s="166" t="s">
        <v>508</v>
      </c>
      <c r="F133" s="167" t="s">
        <v>509</v>
      </c>
      <c r="G133" s="168" t="s">
        <v>198</v>
      </c>
      <c r="H133" s="169">
        <v>1</v>
      </c>
      <c r="I133" s="170"/>
      <c r="J133" s="171">
        <f>ROUND(I133*H133,2)</f>
        <v>0</v>
      </c>
      <c r="K133" s="167" t="s">
        <v>144</v>
      </c>
      <c r="L133" s="172"/>
      <c r="M133" s="173" t="s">
        <v>1</v>
      </c>
      <c r="N133" s="174" t="s">
        <v>43</v>
      </c>
      <c r="P133" s="139">
        <f>O133*H133</f>
        <v>0</v>
      </c>
      <c r="Q133" s="139">
        <v>0.53300000000000003</v>
      </c>
      <c r="R133" s="139">
        <f>Q133*H133</f>
        <v>0.53300000000000003</v>
      </c>
      <c r="S133" s="139">
        <v>0</v>
      </c>
      <c r="T133" s="140">
        <f>S133*H133</f>
        <v>0</v>
      </c>
      <c r="AR133" s="141" t="s">
        <v>152</v>
      </c>
      <c r="AT133" s="141" t="s">
        <v>235</v>
      </c>
      <c r="AU133" s="141" t="s">
        <v>146</v>
      </c>
      <c r="AY133" s="15" t="s">
        <v>138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146</v>
      </c>
      <c r="BK133" s="142">
        <f>ROUND(I133*H133,2)</f>
        <v>0</v>
      </c>
      <c r="BL133" s="15" t="s">
        <v>145</v>
      </c>
      <c r="BM133" s="141" t="s">
        <v>510</v>
      </c>
    </row>
    <row r="134" spans="2:65" s="1" customFormat="1" ht="24.2" customHeight="1">
      <c r="B134" s="30"/>
      <c r="C134" s="130" t="s">
        <v>511</v>
      </c>
      <c r="D134" s="130" t="s">
        <v>140</v>
      </c>
      <c r="E134" s="131" t="s">
        <v>297</v>
      </c>
      <c r="F134" s="132" t="s">
        <v>298</v>
      </c>
      <c r="G134" s="133" t="s">
        <v>143</v>
      </c>
      <c r="H134" s="134">
        <v>7500</v>
      </c>
      <c r="I134" s="135"/>
      <c r="J134" s="136">
        <f>ROUND(I134*H134,2)</f>
        <v>0</v>
      </c>
      <c r="K134" s="132" t="s">
        <v>144</v>
      </c>
      <c r="L134" s="30"/>
      <c r="M134" s="137" t="s">
        <v>1</v>
      </c>
      <c r="N134" s="138" t="s">
        <v>43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145</v>
      </c>
      <c r="AT134" s="141" t="s">
        <v>140</v>
      </c>
      <c r="AU134" s="141" t="s">
        <v>146</v>
      </c>
      <c r="AY134" s="15" t="s">
        <v>138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146</v>
      </c>
      <c r="BK134" s="142">
        <f>ROUND(I134*H134,2)</f>
        <v>0</v>
      </c>
      <c r="BL134" s="15" t="s">
        <v>145</v>
      </c>
      <c r="BM134" s="141" t="s">
        <v>512</v>
      </c>
    </row>
    <row r="135" spans="2:65" s="1" customFormat="1" ht="11.25">
      <c r="B135" s="30"/>
      <c r="D135" s="143" t="s">
        <v>148</v>
      </c>
      <c r="F135" s="144" t="s">
        <v>300</v>
      </c>
      <c r="I135" s="145"/>
      <c r="L135" s="30"/>
      <c r="M135" s="146"/>
      <c r="T135" s="54"/>
      <c r="AT135" s="15" t="s">
        <v>148</v>
      </c>
      <c r="AU135" s="15" t="s">
        <v>146</v>
      </c>
    </row>
    <row r="136" spans="2:65" s="12" customFormat="1" ht="11.25">
      <c r="B136" s="147"/>
      <c r="D136" s="148" t="s">
        <v>150</v>
      </c>
      <c r="E136" s="149" t="s">
        <v>1</v>
      </c>
      <c r="F136" s="150" t="s">
        <v>513</v>
      </c>
      <c r="H136" s="151">
        <v>750</v>
      </c>
      <c r="I136" s="152"/>
      <c r="L136" s="147"/>
      <c r="M136" s="153"/>
      <c r="T136" s="154"/>
      <c r="AT136" s="149" t="s">
        <v>150</v>
      </c>
      <c r="AU136" s="149" t="s">
        <v>146</v>
      </c>
      <c r="AV136" s="12" t="s">
        <v>146</v>
      </c>
      <c r="AW136" s="12" t="s">
        <v>34</v>
      </c>
      <c r="AX136" s="12" t="s">
        <v>85</v>
      </c>
      <c r="AY136" s="149" t="s">
        <v>138</v>
      </c>
    </row>
    <row r="137" spans="2:65" s="12" customFormat="1" ht="11.25">
      <c r="B137" s="147"/>
      <c r="D137" s="148" t="s">
        <v>150</v>
      </c>
      <c r="F137" s="150" t="s">
        <v>514</v>
      </c>
      <c r="H137" s="151">
        <v>7500</v>
      </c>
      <c r="I137" s="152"/>
      <c r="L137" s="147"/>
      <c r="M137" s="153"/>
      <c r="T137" s="154"/>
      <c r="AT137" s="149" t="s">
        <v>150</v>
      </c>
      <c r="AU137" s="149" t="s">
        <v>146</v>
      </c>
      <c r="AV137" s="12" t="s">
        <v>146</v>
      </c>
      <c r="AW137" s="12" t="s">
        <v>4</v>
      </c>
      <c r="AX137" s="12" t="s">
        <v>85</v>
      </c>
      <c r="AY137" s="149" t="s">
        <v>138</v>
      </c>
    </row>
    <row r="138" spans="2:65" s="1" customFormat="1" ht="24.2" customHeight="1">
      <c r="B138" s="30"/>
      <c r="C138" s="130" t="s">
        <v>163</v>
      </c>
      <c r="D138" s="130" t="s">
        <v>140</v>
      </c>
      <c r="E138" s="131" t="s">
        <v>301</v>
      </c>
      <c r="F138" s="132" t="s">
        <v>302</v>
      </c>
      <c r="G138" s="133" t="s">
        <v>143</v>
      </c>
      <c r="H138" s="134">
        <v>75</v>
      </c>
      <c r="I138" s="135"/>
      <c r="J138" s="136">
        <f>ROUND(I138*H138,2)</f>
        <v>0</v>
      </c>
      <c r="K138" s="132" t="s">
        <v>144</v>
      </c>
      <c r="L138" s="30"/>
      <c r="M138" s="137" t="s">
        <v>1</v>
      </c>
      <c r="N138" s="138" t="s">
        <v>43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145</v>
      </c>
      <c r="AT138" s="141" t="s">
        <v>140</v>
      </c>
      <c r="AU138" s="141" t="s">
        <v>146</v>
      </c>
      <c r="AY138" s="15" t="s">
        <v>138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146</v>
      </c>
      <c r="BK138" s="142">
        <f>ROUND(I138*H138,2)</f>
        <v>0</v>
      </c>
      <c r="BL138" s="15" t="s">
        <v>145</v>
      </c>
      <c r="BM138" s="141" t="s">
        <v>515</v>
      </c>
    </row>
    <row r="139" spans="2:65" s="1" customFormat="1" ht="11.25">
      <c r="B139" s="30"/>
      <c r="D139" s="143" t="s">
        <v>148</v>
      </c>
      <c r="F139" s="144" t="s">
        <v>304</v>
      </c>
      <c r="I139" s="145"/>
      <c r="L139" s="30"/>
      <c r="M139" s="146"/>
      <c r="T139" s="54"/>
      <c r="AT139" s="15" t="s">
        <v>148</v>
      </c>
      <c r="AU139" s="15" t="s">
        <v>146</v>
      </c>
    </row>
    <row r="140" spans="2:65" s="12" customFormat="1" ht="11.25">
      <c r="B140" s="147"/>
      <c r="D140" s="148" t="s">
        <v>150</v>
      </c>
      <c r="E140" s="149" t="s">
        <v>1</v>
      </c>
      <c r="F140" s="150" t="s">
        <v>502</v>
      </c>
      <c r="H140" s="151">
        <v>75</v>
      </c>
      <c r="I140" s="152"/>
      <c r="L140" s="147"/>
      <c r="M140" s="153"/>
      <c r="T140" s="154"/>
      <c r="AT140" s="149" t="s">
        <v>150</v>
      </c>
      <c r="AU140" s="149" t="s">
        <v>146</v>
      </c>
      <c r="AV140" s="12" t="s">
        <v>146</v>
      </c>
      <c r="AW140" s="12" t="s">
        <v>34</v>
      </c>
      <c r="AX140" s="12" t="s">
        <v>85</v>
      </c>
      <c r="AY140" s="149" t="s">
        <v>138</v>
      </c>
    </row>
    <row r="141" spans="2:65" s="11" customFormat="1" ht="25.9" customHeight="1">
      <c r="B141" s="118"/>
      <c r="D141" s="119" t="s">
        <v>76</v>
      </c>
      <c r="E141" s="120" t="s">
        <v>256</v>
      </c>
      <c r="F141" s="120" t="s">
        <v>257</v>
      </c>
      <c r="I141" s="121"/>
      <c r="J141" s="122">
        <f>BK141</f>
        <v>0</v>
      </c>
      <c r="L141" s="118"/>
      <c r="M141" s="123"/>
      <c r="P141" s="124">
        <f>P142+P147+P172+P178+P181+P193</f>
        <v>0</v>
      </c>
      <c r="R141" s="124">
        <f>R142+R147+R172+R178+R181+R193</f>
        <v>2.7967758000000007</v>
      </c>
      <c r="T141" s="125">
        <f>T142+T147+T172+T178+T181+T193</f>
        <v>3.56223E-3</v>
      </c>
      <c r="AR141" s="119" t="s">
        <v>146</v>
      </c>
      <c r="AT141" s="126" t="s">
        <v>76</v>
      </c>
      <c r="AU141" s="126" t="s">
        <v>77</v>
      </c>
      <c r="AY141" s="119" t="s">
        <v>138</v>
      </c>
      <c r="BK141" s="127">
        <f>BK142+BK147+BK172+BK178+BK181+BK193</f>
        <v>0</v>
      </c>
    </row>
    <row r="142" spans="2:65" s="11" customFormat="1" ht="22.9" customHeight="1">
      <c r="B142" s="118"/>
      <c r="D142" s="119" t="s">
        <v>76</v>
      </c>
      <c r="E142" s="128" t="s">
        <v>516</v>
      </c>
      <c r="F142" s="128" t="s">
        <v>517</v>
      </c>
      <c r="I142" s="121"/>
      <c r="J142" s="129">
        <f>BK142</f>
        <v>0</v>
      </c>
      <c r="L142" s="118"/>
      <c r="M142" s="123"/>
      <c r="P142" s="124">
        <f>SUM(P143:P146)</f>
        <v>0</v>
      </c>
      <c r="R142" s="124">
        <f>SUM(R143:R146)</f>
        <v>4.8800000000000007E-3</v>
      </c>
      <c r="T142" s="125">
        <f>SUM(T143:T146)</f>
        <v>0</v>
      </c>
      <c r="AR142" s="119" t="s">
        <v>146</v>
      </c>
      <c r="AT142" s="126" t="s">
        <v>76</v>
      </c>
      <c r="AU142" s="126" t="s">
        <v>85</v>
      </c>
      <c r="AY142" s="119" t="s">
        <v>138</v>
      </c>
      <c r="BK142" s="127">
        <f>SUM(BK143:BK146)</f>
        <v>0</v>
      </c>
    </row>
    <row r="143" spans="2:65" s="1" customFormat="1" ht="16.5" customHeight="1">
      <c r="B143" s="30"/>
      <c r="C143" s="130" t="s">
        <v>85</v>
      </c>
      <c r="D143" s="130" t="s">
        <v>140</v>
      </c>
      <c r="E143" s="131" t="s">
        <v>518</v>
      </c>
      <c r="F143" s="132" t="s">
        <v>519</v>
      </c>
      <c r="G143" s="133" t="s">
        <v>314</v>
      </c>
      <c r="H143" s="134">
        <v>30.5</v>
      </c>
      <c r="I143" s="135"/>
      <c r="J143" s="136">
        <f>ROUND(I143*H143,2)</f>
        <v>0</v>
      </c>
      <c r="K143" s="132" t="s">
        <v>1</v>
      </c>
      <c r="L143" s="30"/>
      <c r="M143" s="137" t="s">
        <v>1</v>
      </c>
      <c r="N143" s="138" t="s">
        <v>43</v>
      </c>
      <c r="P143" s="139">
        <f>O143*H143</f>
        <v>0</v>
      </c>
      <c r="Q143" s="139">
        <v>1.6000000000000001E-4</v>
      </c>
      <c r="R143" s="139">
        <f>Q143*H143</f>
        <v>4.8800000000000007E-3</v>
      </c>
      <c r="S143" s="139">
        <v>0</v>
      </c>
      <c r="T143" s="140">
        <f>S143*H143</f>
        <v>0</v>
      </c>
      <c r="AR143" s="141" t="s">
        <v>231</v>
      </c>
      <c r="AT143" s="141" t="s">
        <v>140</v>
      </c>
      <c r="AU143" s="141" t="s">
        <v>146</v>
      </c>
      <c r="AY143" s="15" t="s">
        <v>138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146</v>
      </c>
      <c r="BK143" s="142">
        <f>ROUND(I143*H143,2)</f>
        <v>0</v>
      </c>
      <c r="BL143" s="15" t="s">
        <v>231</v>
      </c>
      <c r="BM143" s="141" t="s">
        <v>520</v>
      </c>
    </row>
    <row r="144" spans="2:65" s="12" customFormat="1" ht="11.25">
      <c r="B144" s="147"/>
      <c r="D144" s="148" t="s">
        <v>150</v>
      </c>
      <c r="E144" s="149" t="s">
        <v>1</v>
      </c>
      <c r="F144" s="150" t="s">
        <v>521</v>
      </c>
      <c r="H144" s="151">
        <v>30.5</v>
      </c>
      <c r="I144" s="152"/>
      <c r="L144" s="147"/>
      <c r="M144" s="153"/>
      <c r="T144" s="154"/>
      <c r="AT144" s="149" t="s">
        <v>150</v>
      </c>
      <c r="AU144" s="149" t="s">
        <v>146</v>
      </c>
      <c r="AV144" s="12" t="s">
        <v>146</v>
      </c>
      <c r="AW144" s="12" t="s">
        <v>34</v>
      </c>
      <c r="AX144" s="12" t="s">
        <v>85</v>
      </c>
      <c r="AY144" s="149" t="s">
        <v>138</v>
      </c>
    </row>
    <row r="145" spans="2:65" s="1" customFormat="1" ht="33" customHeight="1">
      <c r="B145" s="30"/>
      <c r="C145" s="130" t="s">
        <v>522</v>
      </c>
      <c r="D145" s="130" t="s">
        <v>140</v>
      </c>
      <c r="E145" s="131" t="s">
        <v>523</v>
      </c>
      <c r="F145" s="132" t="s">
        <v>524</v>
      </c>
      <c r="G145" s="133" t="s">
        <v>223</v>
      </c>
      <c r="H145" s="134">
        <v>5.0000000000000001E-3</v>
      </c>
      <c r="I145" s="135"/>
      <c r="J145" s="136">
        <f>ROUND(I145*H145,2)</f>
        <v>0</v>
      </c>
      <c r="K145" s="132" t="s">
        <v>144</v>
      </c>
      <c r="L145" s="30"/>
      <c r="M145" s="137" t="s">
        <v>1</v>
      </c>
      <c r="N145" s="138" t="s">
        <v>43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231</v>
      </c>
      <c r="AT145" s="141" t="s">
        <v>140</v>
      </c>
      <c r="AU145" s="141" t="s">
        <v>146</v>
      </c>
      <c r="AY145" s="15" t="s">
        <v>138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146</v>
      </c>
      <c r="BK145" s="142">
        <f>ROUND(I145*H145,2)</f>
        <v>0</v>
      </c>
      <c r="BL145" s="15" t="s">
        <v>231</v>
      </c>
      <c r="BM145" s="141" t="s">
        <v>525</v>
      </c>
    </row>
    <row r="146" spans="2:65" s="1" customFormat="1" ht="11.25">
      <c r="B146" s="30"/>
      <c r="D146" s="143" t="s">
        <v>148</v>
      </c>
      <c r="F146" s="144" t="s">
        <v>526</v>
      </c>
      <c r="I146" s="145"/>
      <c r="L146" s="30"/>
      <c r="M146" s="146"/>
      <c r="T146" s="54"/>
      <c r="AT146" s="15" t="s">
        <v>148</v>
      </c>
      <c r="AU146" s="15" t="s">
        <v>146</v>
      </c>
    </row>
    <row r="147" spans="2:65" s="11" customFormat="1" ht="22.9" customHeight="1">
      <c r="B147" s="118"/>
      <c r="D147" s="119" t="s">
        <v>76</v>
      </c>
      <c r="E147" s="128" t="s">
        <v>527</v>
      </c>
      <c r="F147" s="128" t="s">
        <v>528</v>
      </c>
      <c r="I147" s="121"/>
      <c r="J147" s="129">
        <f>BK147</f>
        <v>0</v>
      </c>
      <c r="L147" s="118"/>
      <c r="M147" s="123"/>
      <c r="P147" s="124">
        <f>SUM(P148:P171)</f>
        <v>0</v>
      </c>
      <c r="R147" s="124">
        <f>SUM(R148:R171)</f>
        <v>2.7382075000000006</v>
      </c>
      <c r="T147" s="125">
        <f>SUM(T148:T171)</f>
        <v>0</v>
      </c>
      <c r="AR147" s="119" t="s">
        <v>146</v>
      </c>
      <c r="AT147" s="126" t="s">
        <v>76</v>
      </c>
      <c r="AU147" s="126" t="s">
        <v>85</v>
      </c>
      <c r="AY147" s="119" t="s">
        <v>138</v>
      </c>
      <c r="BK147" s="127">
        <f>SUM(BK148:BK171)</f>
        <v>0</v>
      </c>
    </row>
    <row r="148" spans="2:65" s="1" customFormat="1" ht="21.75" customHeight="1">
      <c r="B148" s="30"/>
      <c r="C148" s="130" t="s">
        <v>152</v>
      </c>
      <c r="D148" s="130" t="s">
        <v>140</v>
      </c>
      <c r="E148" s="131" t="s">
        <v>529</v>
      </c>
      <c r="F148" s="132" t="s">
        <v>530</v>
      </c>
      <c r="G148" s="133" t="s">
        <v>143</v>
      </c>
      <c r="H148" s="134">
        <v>75</v>
      </c>
      <c r="I148" s="135"/>
      <c r="J148" s="136">
        <f>ROUND(I148*H148,2)</f>
        <v>0</v>
      </c>
      <c r="K148" s="132" t="s">
        <v>144</v>
      </c>
      <c r="L148" s="30"/>
      <c r="M148" s="137" t="s">
        <v>1</v>
      </c>
      <c r="N148" s="138" t="s">
        <v>43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231</v>
      </c>
      <c r="AT148" s="141" t="s">
        <v>140</v>
      </c>
      <c r="AU148" s="141" t="s">
        <v>146</v>
      </c>
      <c r="AY148" s="15" t="s">
        <v>138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146</v>
      </c>
      <c r="BK148" s="142">
        <f>ROUND(I148*H148,2)</f>
        <v>0</v>
      </c>
      <c r="BL148" s="15" t="s">
        <v>231</v>
      </c>
      <c r="BM148" s="141" t="s">
        <v>531</v>
      </c>
    </row>
    <row r="149" spans="2:65" s="1" customFormat="1" ht="11.25">
      <c r="B149" s="30"/>
      <c r="D149" s="143" t="s">
        <v>148</v>
      </c>
      <c r="F149" s="144" t="s">
        <v>532</v>
      </c>
      <c r="I149" s="145"/>
      <c r="L149" s="30"/>
      <c r="M149" s="146"/>
      <c r="T149" s="54"/>
      <c r="AT149" s="15" t="s">
        <v>148</v>
      </c>
      <c r="AU149" s="15" t="s">
        <v>146</v>
      </c>
    </row>
    <row r="150" spans="2:65" s="1" customFormat="1" ht="16.5" customHeight="1">
      <c r="B150" s="30"/>
      <c r="C150" s="165" t="s">
        <v>290</v>
      </c>
      <c r="D150" s="165" t="s">
        <v>235</v>
      </c>
      <c r="E150" s="166" t="s">
        <v>533</v>
      </c>
      <c r="F150" s="167" t="s">
        <v>534</v>
      </c>
      <c r="G150" s="168" t="s">
        <v>159</v>
      </c>
      <c r="H150" s="169">
        <v>2.137</v>
      </c>
      <c r="I150" s="170"/>
      <c r="J150" s="171">
        <f>ROUND(I150*H150,2)</f>
        <v>0</v>
      </c>
      <c r="K150" s="167" t="s">
        <v>144</v>
      </c>
      <c r="L150" s="172"/>
      <c r="M150" s="173" t="s">
        <v>1</v>
      </c>
      <c r="N150" s="174" t="s">
        <v>43</v>
      </c>
      <c r="P150" s="139">
        <f>O150*H150</f>
        <v>0</v>
      </c>
      <c r="Q150" s="139">
        <v>0.55000000000000004</v>
      </c>
      <c r="R150" s="139">
        <f>Q150*H150</f>
        <v>1.1753500000000001</v>
      </c>
      <c r="S150" s="139">
        <v>0</v>
      </c>
      <c r="T150" s="140">
        <f>S150*H150</f>
        <v>0</v>
      </c>
      <c r="AR150" s="141" t="s">
        <v>238</v>
      </c>
      <c r="AT150" s="141" t="s">
        <v>235</v>
      </c>
      <c r="AU150" s="141" t="s">
        <v>146</v>
      </c>
      <c r="AY150" s="15" t="s">
        <v>138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146</v>
      </c>
      <c r="BK150" s="142">
        <f>ROUND(I150*H150,2)</f>
        <v>0</v>
      </c>
      <c r="BL150" s="15" t="s">
        <v>231</v>
      </c>
      <c r="BM150" s="141" t="s">
        <v>535</v>
      </c>
    </row>
    <row r="151" spans="2:65" s="12" customFormat="1" ht="11.25">
      <c r="B151" s="147"/>
      <c r="D151" s="148" t="s">
        <v>150</v>
      </c>
      <c r="E151" s="149" t="s">
        <v>1</v>
      </c>
      <c r="F151" s="150" t="s">
        <v>536</v>
      </c>
      <c r="H151" s="151">
        <v>2.137</v>
      </c>
      <c r="I151" s="152"/>
      <c r="L151" s="147"/>
      <c r="M151" s="153"/>
      <c r="T151" s="154"/>
      <c r="AT151" s="149" t="s">
        <v>150</v>
      </c>
      <c r="AU151" s="149" t="s">
        <v>146</v>
      </c>
      <c r="AV151" s="12" t="s">
        <v>146</v>
      </c>
      <c r="AW151" s="12" t="s">
        <v>34</v>
      </c>
      <c r="AX151" s="12" t="s">
        <v>85</v>
      </c>
      <c r="AY151" s="149" t="s">
        <v>138</v>
      </c>
    </row>
    <row r="152" spans="2:65" s="1" customFormat="1" ht="16.5" customHeight="1">
      <c r="B152" s="30"/>
      <c r="C152" s="130" t="s">
        <v>174</v>
      </c>
      <c r="D152" s="130" t="s">
        <v>140</v>
      </c>
      <c r="E152" s="131" t="s">
        <v>537</v>
      </c>
      <c r="F152" s="132" t="s">
        <v>538</v>
      </c>
      <c r="G152" s="133" t="s">
        <v>143</v>
      </c>
      <c r="H152" s="134">
        <v>75</v>
      </c>
      <c r="I152" s="135"/>
      <c r="J152" s="136">
        <f>ROUND(I152*H152,2)</f>
        <v>0</v>
      </c>
      <c r="K152" s="132" t="s">
        <v>144</v>
      </c>
      <c r="L152" s="30"/>
      <c r="M152" s="137" t="s">
        <v>1</v>
      </c>
      <c r="N152" s="138" t="s">
        <v>43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231</v>
      </c>
      <c r="AT152" s="141" t="s">
        <v>140</v>
      </c>
      <c r="AU152" s="141" t="s">
        <v>146</v>
      </c>
      <c r="AY152" s="15" t="s">
        <v>138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146</v>
      </c>
      <c r="BK152" s="142">
        <f>ROUND(I152*H152,2)</f>
        <v>0</v>
      </c>
      <c r="BL152" s="15" t="s">
        <v>231</v>
      </c>
      <c r="BM152" s="141" t="s">
        <v>539</v>
      </c>
    </row>
    <row r="153" spans="2:65" s="1" customFormat="1" ht="11.25">
      <c r="B153" s="30"/>
      <c r="D153" s="143" t="s">
        <v>148</v>
      </c>
      <c r="F153" s="144" t="s">
        <v>540</v>
      </c>
      <c r="I153" s="145"/>
      <c r="L153" s="30"/>
      <c r="M153" s="146"/>
      <c r="T153" s="54"/>
      <c r="AT153" s="15" t="s">
        <v>148</v>
      </c>
      <c r="AU153" s="15" t="s">
        <v>146</v>
      </c>
    </row>
    <row r="154" spans="2:65" s="12" customFormat="1" ht="11.25">
      <c r="B154" s="147"/>
      <c r="D154" s="148" t="s">
        <v>150</v>
      </c>
      <c r="E154" s="149" t="s">
        <v>1</v>
      </c>
      <c r="F154" s="150" t="s">
        <v>541</v>
      </c>
      <c r="H154" s="151">
        <v>75</v>
      </c>
      <c r="I154" s="152"/>
      <c r="L154" s="147"/>
      <c r="M154" s="153"/>
      <c r="T154" s="154"/>
      <c r="AT154" s="149" t="s">
        <v>150</v>
      </c>
      <c r="AU154" s="149" t="s">
        <v>146</v>
      </c>
      <c r="AV154" s="12" t="s">
        <v>146</v>
      </c>
      <c r="AW154" s="12" t="s">
        <v>34</v>
      </c>
      <c r="AX154" s="12" t="s">
        <v>85</v>
      </c>
      <c r="AY154" s="149" t="s">
        <v>138</v>
      </c>
    </row>
    <row r="155" spans="2:65" s="1" customFormat="1" ht="16.5" customHeight="1">
      <c r="B155" s="30"/>
      <c r="C155" s="165" t="s">
        <v>168</v>
      </c>
      <c r="D155" s="165" t="s">
        <v>235</v>
      </c>
      <c r="E155" s="166" t="s">
        <v>542</v>
      </c>
      <c r="F155" s="167" t="s">
        <v>543</v>
      </c>
      <c r="G155" s="168" t="s">
        <v>143</v>
      </c>
      <c r="H155" s="169">
        <v>86.25</v>
      </c>
      <c r="I155" s="170"/>
      <c r="J155" s="171">
        <f>ROUND(I155*H155,2)</f>
        <v>0</v>
      </c>
      <c r="K155" s="167" t="s">
        <v>144</v>
      </c>
      <c r="L155" s="172"/>
      <c r="M155" s="173" t="s">
        <v>1</v>
      </c>
      <c r="N155" s="174" t="s">
        <v>43</v>
      </c>
      <c r="P155" s="139">
        <f>O155*H155</f>
        <v>0</v>
      </c>
      <c r="Q155" s="139">
        <v>9.3100000000000006E-3</v>
      </c>
      <c r="R155" s="139">
        <f>Q155*H155</f>
        <v>0.80298750000000008</v>
      </c>
      <c r="S155" s="139">
        <v>0</v>
      </c>
      <c r="T155" s="140">
        <f>S155*H155</f>
        <v>0</v>
      </c>
      <c r="AR155" s="141" t="s">
        <v>238</v>
      </c>
      <c r="AT155" s="141" t="s">
        <v>235</v>
      </c>
      <c r="AU155" s="141" t="s">
        <v>146</v>
      </c>
      <c r="AY155" s="15" t="s">
        <v>138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146</v>
      </c>
      <c r="BK155" s="142">
        <f>ROUND(I155*H155,2)</f>
        <v>0</v>
      </c>
      <c r="BL155" s="15" t="s">
        <v>231</v>
      </c>
      <c r="BM155" s="141" t="s">
        <v>544</v>
      </c>
    </row>
    <row r="156" spans="2:65" s="12" customFormat="1" ht="11.25">
      <c r="B156" s="147"/>
      <c r="D156" s="148" t="s">
        <v>150</v>
      </c>
      <c r="E156" s="149" t="s">
        <v>1</v>
      </c>
      <c r="F156" s="150" t="s">
        <v>545</v>
      </c>
      <c r="H156" s="151">
        <v>86.25</v>
      </c>
      <c r="I156" s="152"/>
      <c r="L156" s="147"/>
      <c r="M156" s="153"/>
      <c r="T156" s="154"/>
      <c r="AT156" s="149" t="s">
        <v>150</v>
      </c>
      <c r="AU156" s="149" t="s">
        <v>146</v>
      </c>
      <c r="AV156" s="12" t="s">
        <v>146</v>
      </c>
      <c r="AW156" s="12" t="s">
        <v>34</v>
      </c>
      <c r="AX156" s="12" t="s">
        <v>85</v>
      </c>
      <c r="AY156" s="149" t="s">
        <v>138</v>
      </c>
    </row>
    <row r="157" spans="2:65" s="1" customFormat="1" ht="16.5" customHeight="1">
      <c r="B157" s="30"/>
      <c r="C157" s="130" t="s">
        <v>430</v>
      </c>
      <c r="D157" s="130" t="s">
        <v>140</v>
      </c>
      <c r="E157" s="131" t="s">
        <v>546</v>
      </c>
      <c r="F157" s="132" t="s">
        <v>547</v>
      </c>
      <c r="G157" s="133" t="s">
        <v>159</v>
      </c>
      <c r="H157" s="134">
        <v>75</v>
      </c>
      <c r="I157" s="135"/>
      <c r="J157" s="136">
        <f>ROUND(I157*H157,2)</f>
        <v>0</v>
      </c>
      <c r="K157" s="132" t="s">
        <v>144</v>
      </c>
      <c r="L157" s="30"/>
      <c r="M157" s="137" t="s">
        <v>1</v>
      </c>
      <c r="N157" s="138" t="s">
        <v>43</v>
      </c>
      <c r="P157" s="139">
        <f>O157*H157</f>
        <v>0</v>
      </c>
      <c r="Q157" s="139">
        <v>2.7200000000000002E-3</v>
      </c>
      <c r="R157" s="139">
        <f>Q157*H157</f>
        <v>0.20400000000000001</v>
      </c>
      <c r="S157" s="139">
        <v>0</v>
      </c>
      <c r="T157" s="140">
        <f>S157*H157</f>
        <v>0</v>
      </c>
      <c r="AR157" s="141" t="s">
        <v>231</v>
      </c>
      <c r="AT157" s="141" t="s">
        <v>140</v>
      </c>
      <c r="AU157" s="141" t="s">
        <v>146</v>
      </c>
      <c r="AY157" s="15" t="s">
        <v>138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146</v>
      </c>
      <c r="BK157" s="142">
        <f>ROUND(I157*H157,2)</f>
        <v>0</v>
      </c>
      <c r="BL157" s="15" t="s">
        <v>231</v>
      </c>
      <c r="BM157" s="141" t="s">
        <v>548</v>
      </c>
    </row>
    <row r="158" spans="2:65" s="1" customFormat="1" ht="11.25">
      <c r="B158" s="30"/>
      <c r="D158" s="143" t="s">
        <v>148</v>
      </c>
      <c r="F158" s="144" t="s">
        <v>549</v>
      </c>
      <c r="I158" s="145"/>
      <c r="L158" s="30"/>
      <c r="M158" s="146"/>
      <c r="T158" s="54"/>
      <c r="AT158" s="15" t="s">
        <v>148</v>
      </c>
      <c r="AU158" s="15" t="s">
        <v>146</v>
      </c>
    </row>
    <row r="159" spans="2:65" s="1" customFormat="1" ht="16.5" customHeight="1">
      <c r="B159" s="30"/>
      <c r="C159" s="165" t="s">
        <v>436</v>
      </c>
      <c r="D159" s="165" t="s">
        <v>235</v>
      </c>
      <c r="E159" s="166" t="s">
        <v>550</v>
      </c>
      <c r="F159" s="167" t="s">
        <v>551</v>
      </c>
      <c r="G159" s="168" t="s">
        <v>159</v>
      </c>
      <c r="H159" s="169">
        <v>1.099</v>
      </c>
      <c r="I159" s="170"/>
      <c r="J159" s="171">
        <f>ROUND(I159*H159,2)</f>
        <v>0</v>
      </c>
      <c r="K159" s="167" t="s">
        <v>144</v>
      </c>
      <c r="L159" s="172"/>
      <c r="M159" s="173" t="s">
        <v>1</v>
      </c>
      <c r="N159" s="174" t="s">
        <v>43</v>
      </c>
      <c r="P159" s="139">
        <f>O159*H159</f>
        <v>0</v>
      </c>
      <c r="Q159" s="139">
        <v>0.5</v>
      </c>
      <c r="R159" s="139">
        <f>Q159*H159</f>
        <v>0.54949999999999999</v>
      </c>
      <c r="S159" s="139">
        <v>0</v>
      </c>
      <c r="T159" s="140">
        <f>S159*H159</f>
        <v>0</v>
      </c>
      <c r="AR159" s="141" t="s">
        <v>238</v>
      </c>
      <c r="AT159" s="141" t="s">
        <v>235</v>
      </c>
      <c r="AU159" s="141" t="s">
        <v>146</v>
      </c>
      <c r="AY159" s="15" t="s">
        <v>138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146</v>
      </c>
      <c r="BK159" s="142">
        <f>ROUND(I159*H159,2)</f>
        <v>0</v>
      </c>
      <c r="BL159" s="15" t="s">
        <v>231</v>
      </c>
      <c r="BM159" s="141" t="s">
        <v>552</v>
      </c>
    </row>
    <row r="160" spans="2:65" s="12" customFormat="1" ht="11.25">
      <c r="B160" s="147"/>
      <c r="D160" s="148" t="s">
        <v>150</v>
      </c>
      <c r="E160" s="149" t="s">
        <v>1</v>
      </c>
      <c r="F160" s="150" t="s">
        <v>553</v>
      </c>
      <c r="H160" s="151">
        <v>0.32900000000000001</v>
      </c>
      <c r="I160" s="152"/>
      <c r="L160" s="147"/>
      <c r="M160" s="153"/>
      <c r="T160" s="154"/>
      <c r="AT160" s="149" t="s">
        <v>150</v>
      </c>
      <c r="AU160" s="149" t="s">
        <v>146</v>
      </c>
      <c r="AV160" s="12" t="s">
        <v>146</v>
      </c>
      <c r="AW160" s="12" t="s">
        <v>34</v>
      </c>
      <c r="AX160" s="12" t="s">
        <v>77</v>
      </c>
      <c r="AY160" s="149" t="s">
        <v>138</v>
      </c>
    </row>
    <row r="161" spans="2:65" s="12" customFormat="1" ht="11.25">
      <c r="B161" s="147"/>
      <c r="D161" s="148" t="s">
        <v>150</v>
      </c>
      <c r="E161" s="149" t="s">
        <v>1</v>
      </c>
      <c r="F161" s="150" t="s">
        <v>554</v>
      </c>
      <c r="H161" s="151">
        <v>0.53500000000000003</v>
      </c>
      <c r="I161" s="152"/>
      <c r="L161" s="147"/>
      <c r="M161" s="153"/>
      <c r="T161" s="154"/>
      <c r="AT161" s="149" t="s">
        <v>150</v>
      </c>
      <c r="AU161" s="149" t="s">
        <v>146</v>
      </c>
      <c r="AV161" s="12" t="s">
        <v>146</v>
      </c>
      <c r="AW161" s="12" t="s">
        <v>34</v>
      </c>
      <c r="AX161" s="12" t="s">
        <v>77</v>
      </c>
      <c r="AY161" s="149" t="s">
        <v>138</v>
      </c>
    </row>
    <row r="162" spans="2:65" s="12" customFormat="1" ht="11.25">
      <c r="B162" s="147"/>
      <c r="D162" s="148" t="s">
        <v>150</v>
      </c>
      <c r="E162" s="149" t="s">
        <v>1</v>
      </c>
      <c r="F162" s="150" t="s">
        <v>555</v>
      </c>
      <c r="H162" s="151">
        <v>5.5E-2</v>
      </c>
      <c r="I162" s="152"/>
      <c r="L162" s="147"/>
      <c r="M162" s="153"/>
      <c r="T162" s="154"/>
      <c r="AT162" s="149" t="s">
        <v>150</v>
      </c>
      <c r="AU162" s="149" t="s">
        <v>146</v>
      </c>
      <c r="AV162" s="12" t="s">
        <v>146</v>
      </c>
      <c r="AW162" s="12" t="s">
        <v>34</v>
      </c>
      <c r="AX162" s="12" t="s">
        <v>77</v>
      </c>
      <c r="AY162" s="149" t="s">
        <v>138</v>
      </c>
    </row>
    <row r="163" spans="2:65" s="12" customFormat="1" ht="11.25">
      <c r="B163" s="147"/>
      <c r="D163" s="148" t="s">
        <v>150</v>
      </c>
      <c r="E163" s="149" t="s">
        <v>1</v>
      </c>
      <c r="F163" s="150" t="s">
        <v>556</v>
      </c>
      <c r="H163" s="151">
        <v>5.7000000000000002E-2</v>
      </c>
      <c r="I163" s="152"/>
      <c r="L163" s="147"/>
      <c r="M163" s="153"/>
      <c r="T163" s="154"/>
      <c r="AT163" s="149" t="s">
        <v>150</v>
      </c>
      <c r="AU163" s="149" t="s">
        <v>146</v>
      </c>
      <c r="AV163" s="12" t="s">
        <v>146</v>
      </c>
      <c r="AW163" s="12" t="s">
        <v>34</v>
      </c>
      <c r="AX163" s="12" t="s">
        <v>77</v>
      </c>
      <c r="AY163" s="149" t="s">
        <v>138</v>
      </c>
    </row>
    <row r="164" spans="2:65" s="12" customFormat="1" ht="11.25">
      <c r="B164" s="147"/>
      <c r="D164" s="148" t="s">
        <v>150</v>
      </c>
      <c r="E164" s="149" t="s">
        <v>1</v>
      </c>
      <c r="F164" s="150" t="s">
        <v>557</v>
      </c>
      <c r="H164" s="151">
        <v>9.2999999999999999E-2</v>
      </c>
      <c r="I164" s="152"/>
      <c r="L164" s="147"/>
      <c r="M164" s="153"/>
      <c r="T164" s="154"/>
      <c r="AT164" s="149" t="s">
        <v>150</v>
      </c>
      <c r="AU164" s="149" t="s">
        <v>146</v>
      </c>
      <c r="AV164" s="12" t="s">
        <v>146</v>
      </c>
      <c r="AW164" s="12" t="s">
        <v>34</v>
      </c>
      <c r="AX164" s="12" t="s">
        <v>77</v>
      </c>
      <c r="AY164" s="149" t="s">
        <v>138</v>
      </c>
    </row>
    <row r="165" spans="2:65" s="12" customFormat="1" ht="11.25">
      <c r="B165" s="147"/>
      <c r="D165" s="148" t="s">
        <v>150</v>
      </c>
      <c r="E165" s="149" t="s">
        <v>1</v>
      </c>
      <c r="F165" s="150" t="s">
        <v>558</v>
      </c>
      <c r="H165" s="151">
        <v>2.8000000000000001E-2</v>
      </c>
      <c r="I165" s="152"/>
      <c r="L165" s="147"/>
      <c r="M165" s="153"/>
      <c r="T165" s="154"/>
      <c r="AT165" s="149" t="s">
        <v>150</v>
      </c>
      <c r="AU165" s="149" t="s">
        <v>146</v>
      </c>
      <c r="AV165" s="12" t="s">
        <v>146</v>
      </c>
      <c r="AW165" s="12" t="s">
        <v>34</v>
      </c>
      <c r="AX165" s="12" t="s">
        <v>77</v>
      </c>
      <c r="AY165" s="149" t="s">
        <v>138</v>
      </c>
    </row>
    <row r="166" spans="2:65" s="12" customFormat="1" ht="11.25">
      <c r="B166" s="147"/>
      <c r="D166" s="148" t="s">
        <v>150</v>
      </c>
      <c r="E166" s="149" t="s">
        <v>1</v>
      </c>
      <c r="F166" s="150" t="s">
        <v>559</v>
      </c>
      <c r="H166" s="151">
        <v>2E-3</v>
      </c>
      <c r="I166" s="152"/>
      <c r="L166" s="147"/>
      <c r="M166" s="153"/>
      <c r="T166" s="154"/>
      <c r="AT166" s="149" t="s">
        <v>150</v>
      </c>
      <c r="AU166" s="149" t="s">
        <v>146</v>
      </c>
      <c r="AV166" s="12" t="s">
        <v>146</v>
      </c>
      <c r="AW166" s="12" t="s">
        <v>34</v>
      </c>
      <c r="AX166" s="12" t="s">
        <v>77</v>
      </c>
      <c r="AY166" s="149" t="s">
        <v>138</v>
      </c>
    </row>
    <row r="167" spans="2:65" s="13" customFormat="1" ht="11.25">
      <c r="B167" s="158"/>
      <c r="D167" s="148" t="s">
        <v>150</v>
      </c>
      <c r="E167" s="159" t="s">
        <v>1</v>
      </c>
      <c r="F167" s="160" t="s">
        <v>217</v>
      </c>
      <c r="H167" s="161">
        <v>1.0990000000000002</v>
      </c>
      <c r="I167" s="162"/>
      <c r="L167" s="158"/>
      <c r="M167" s="163"/>
      <c r="T167" s="164"/>
      <c r="AT167" s="159" t="s">
        <v>150</v>
      </c>
      <c r="AU167" s="159" t="s">
        <v>146</v>
      </c>
      <c r="AV167" s="13" t="s">
        <v>145</v>
      </c>
      <c r="AW167" s="13" t="s">
        <v>34</v>
      </c>
      <c r="AX167" s="13" t="s">
        <v>85</v>
      </c>
      <c r="AY167" s="159" t="s">
        <v>138</v>
      </c>
    </row>
    <row r="168" spans="2:65" s="1" customFormat="1" ht="16.5" customHeight="1">
      <c r="B168" s="30"/>
      <c r="C168" s="165" t="s">
        <v>8</v>
      </c>
      <c r="D168" s="165" t="s">
        <v>235</v>
      </c>
      <c r="E168" s="166" t="s">
        <v>560</v>
      </c>
      <c r="F168" s="167" t="s">
        <v>561</v>
      </c>
      <c r="G168" s="168" t="s">
        <v>314</v>
      </c>
      <c r="H168" s="169">
        <v>63.7</v>
      </c>
      <c r="I168" s="170"/>
      <c r="J168" s="171">
        <f>ROUND(I168*H168,2)</f>
        <v>0</v>
      </c>
      <c r="K168" s="167" t="s">
        <v>144</v>
      </c>
      <c r="L168" s="172"/>
      <c r="M168" s="173" t="s">
        <v>1</v>
      </c>
      <c r="N168" s="174" t="s">
        <v>43</v>
      </c>
      <c r="P168" s="139">
        <f>O168*H168</f>
        <v>0</v>
      </c>
      <c r="Q168" s="139">
        <v>1E-4</v>
      </c>
      <c r="R168" s="139">
        <f>Q168*H168</f>
        <v>6.3700000000000007E-3</v>
      </c>
      <c r="S168" s="139">
        <v>0</v>
      </c>
      <c r="T168" s="140">
        <f>S168*H168</f>
        <v>0</v>
      </c>
      <c r="AR168" s="141" t="s">
        <v>238</v>
      </c>
      <c r="AT168" s="141" t="s">
        <v>235</v>
      </c>
      <c r="AU168" s="141" t="s">
        <v>146</v>
      </c>
      <c r="AY168" s="15" t="s">
        <v>138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146</v>
      </c>
      <c r="BK168" s="142">
        <f>ROUND(I168*H168,2)</f>
        <v>0</v>
      </c>
      <c r="BL168" s="15" t="s">
        <v>231</v>
      </c>
      <c r="BM168" s="141" t="s">
        <v>562</v>
      </c>
    </row>
    <row r="169" spans="2:65" s="12" customFormat="1" ht="11.25">
      <c r="B169" s="147"/>
      <c r="D169" s="148" t="s">
        <v>150</v>
      </c>
      <c r="E169" s="149" t="s">
        <v>1</v>
      </c>
      <c r="F169" s="150" t="s">
        <v>563</v>
      </c>
      <c r="H169" s="151">
        <v>63.7</v>
      </c>
      <c r="I169" s="152"/>
      <c r="L169" s="147"/>
      <c r="M169" s="153"/>
      <c r="T169" s="154"/>
      <c r="AT169" s="149" t="s">
        <v>150</v>
      </c>
      <c r="AU169" s="149" t="s">
        <v>146</v>
      </c>
      <c r="AV169" s="12" t="s">
        <v>146</v>
      </c>
      <c r="AW169" s="12" t="s">
        <v>34</v>
      </c>
      <c r="AX169" s="12" t="s">
        <v>85</v>
      </c>
      <c r="AY169" s="149" t="s">
        <v>138</v>
      </c>
    </row>
    <row r="170" spans="2:65" s="1" customFormat="1" ht="24.2" customHeight="1">
      <c r="B170" s="30"/>
      <c r="C170" s="130" t="s">
        <v>564</v>
      </c>
      <c r="D170" s="130" t="s">
        <v>140</v>
      </c>
      <c r="E170" s="131" t="s">
        <v>565</v>
      </c>
      <c r="F170" s="132" t="s">
        <v>566</v>
      </c>
      <c r="G170" s="133" t="s">
        <v>223</v>
      </c>
      <c r="H170" s="134">
        <v>2.738</v>
      </c>
      <c r="I170" s="135"/>
      <c r="J170" s="136">
        <f>ROUND(I170*H170,2)</f>
        <v>0</v>
      </c>
      <c r="K170" s="132" t="s">
        <v>144</v>
      </c>
      <c r="L170" s="30"/>
      <c r="M170" s="137" t="s">
        <v>1</v>
      </c>
      <c r="N170" s="138" t="s">
        <v>43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231</v>
      </c>
      <c r="AT170" s="141" t="s">
        <v>140</v>
      </c>
      <c r="AU170" s="141" t="s">
        <v>146</v>
      </c>
      <c r="AY170" s="15" t="s">
        <v>138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146</v>
      </c>
      <c r="BK170" s="142">
        <f>ROUND(I170*H170,2)</f>
        <v>0</v>
      </c>
      <c r="BL170" s="15" t="s">
        <v>231</v>
      </c>
      <c r="BM170" s="141" t="s">
        <v>567</v>
      </c>
    </row>
    <row r="171" spans="2:65" s="1" customFormat="1" ht="11.25">
      <c r="B171" s="30"/>
      <c r="D171" s="143" t="s">
        <v>148</v>
      </c>
      <c r="F171" s="144" t="s">
        <v>568</v>
      </c>
      <c r="I171" s="145"/>
      <c r="L171" s="30"/>
      <c r="M171" s="146"/>
      <c r="T171" s="54"/>
      <c r="AT171" s="15" t="s">
        <v>148</v>
      </c>
      <c r="AU171" s="15" t="s">
        <v>146</v>
      </c>
    </row>
    <row r="172" spans="2:65" s="11" customFormat="1" ht="22.9" customHeight="1">
      <c r="B172" s="118"/>
      <c r="D172" s="119" t="s">
        <v>76</v>
      </c>
      <c r="E172" s="128" t="s">
        <v>569</v>
      </c>
      <c r="F172" s="128" t="s">
        <v>570</v>
      </c>
      <c r="I172" s="121"/>
      <c r="J172" s="129">
        <f>BK172</f>
        <v>0</v>
      </c>
      <c r="L172" s="118"/>
      <c r="M172" s="123"/>
      <c r="P172" s="124">
        <f>SUM(P173:P177)</f>
        <v>0</v>
      </c>
      <c r="R172" s="124">
        <f>SUM(R173:R177)</f>
        <v>6.3700000000000009E-4</v>
      </c>
      <c r="T172" s="125">
        <f>SUM(T173:T177)</f>
        <v>0</v>
      </c>
      <c r="AR172" s="119" t="s">
        <v>146</v>
      </c>
      <c r="AT172" s="126" t="s">
        <v>76</v>
      </c>
      <c r="AU172" s="126" t="s">
        <v>85</v>
      </c>
      <c r="AY172" s="119" t="s">
        <v>138</v>
      </c>
      <c r="BK172" s="127">
        <f>SUM(BK173:BK177)</f>
        <v>0</v>
      </c>
    </row>
    <row r="173" spans="2:65" s="1" customFormat="1" ht="16.5" customHeight="1">
      <c r="B173" s="30"/>
      <c r="C173" s="130" t="s">
        <v>445</v>
      </c>
      <c r="D173" s="130" t="s">
        <v>140</v>
      </c>
      <c r="E173" s="131" t="s">
        <v>571</v>
      </c>
      <c r="F173" s="132" t="s">
        <v>572</v>
      </c>
      <c r="G173" s="133" t="s">
        <v>314</v>
      </c>
      <c r="H173" s="134">
        <v>63.7</v>
      </c>
      <c r="I173" s="135"/>
      <c r="J173" s="136">
        <f>ROUND(I173*H173,2)</f>
        <v>0</v>
      </c>
      <c r="K173" s="132" t="s">
        <v>144</v>
      </c>
      <c r="L173" s="30"/>
      <c r="M173" s="137" t="s">
        <v>1</v>
      </c>
      <c r="N173" s="138" t="s">
        <v>43</v>
      </c>
      <c r="P173" s="139">
        <f>O173*H173</f>
        <v>0</v>
      </c>
      <c r="Q173" s="139">
        <v>1.0000000000000001E-5</v>
      </c>
      <c r="R173" s="139">
        <f>Q173*H173</f>
        <v>6.3700000000000009E-4</v>
      </c>
      <c r="S173" s="139">
        <v>0</v>
      </c>
      <c r="T173" s="140">
        <f>S173*H173</f>
        <v>0</v>
      </c>
      <c r="AR173" s="141" t="s">
        <v>231</v>
      </c>
      <c r="AT173" s="141" t="s">
        <v>140</v>
      </c>
      <c r="AU173" s="141" t="s">
        <v>146</v>
      </c>
      <c r="AY173" s="15" t="s">
        <v>138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146</v>
      </c>
      <c r="BK173" s="142">
        <f>ROUND(I173*H173,2)</f>
        <v>0</v>
      </c>
      <c r="BL173" s="15" t="s">
        <v>231</v>
      </c>
      <c r="BM173" s="141" t="s">
        <v>573</v>
      </c>
    </row>
    <row r="174" spans="2:65" s="1" customFormat="1" ht="11.25">
      <c r="B174" s="30"/>
      <c r="D174" s="143" t="s">
        <v>148</v>
      </c>
      <c r="F174" s="144" t="s">
        <v>574</v>
      </c>
      <c r="I174" s="145"/>
      <c r="L174" s="30"/>
      <c r="M174" s="146"/>
      <c r="T174" s="54"/>
      <c r="AT174" s="15" t="s">
        <v>148</v>
      </c>
      <c r="AU174" s="15" t="s">
        <v>146</v>
      </c>
    </row>
    <row r="175" spans="2:65" s="12" customFormat="1" ht="11.25">
      <c r="B175" s="147"/>
      <c r="D175" s="148" t="s">
        <v>150</v>
      </c>
      <c r="E175" s="149" t="s">
        <v>1</v>
      </c>
      <c r="F175" s="150" t="s">
        <v>575</v>
      </c>
      <c r="H175" s="151">
        <v>63.7</v>
      </c>
      <c r="I175" s="152"/>
      <c r="L175" s="147"/>
      <c r="M175" s="153"/>
      <c r="T175" s="154"/>
      <c r="AT175" s="149" t="s">
        <v>150</v>
      </c>
      <c r="AU175" s="149" t="s">
        <v>146</v>
      </c>
      <c r="AV175" s="12" t="s">
        <v>146</v>
      </c>
      <c r="AW175" s="12" t="s">
        <v>34</v>
      </c>
      <c r="AX175" s="12" t="s">
        <v>85</v>
      </c>
      <c r="AY175" s="149" t="s">
        <v>138</v>
      </c>
    </row>
    <row r="176" spans="2:65" s="1" customFormat="1" ht="24.2" customHeight="1">
      <c r="B176" s="30"/>
      <c r="C176" s="130" t="s">
        <v>576</v>
      </c>
      <c r="D176" s="130" t="s">
        <v>140</v>
      </c>
      <c r="E176" s="131" t="s">
        <v>577</v>
      </c>
      <c r="F176" s="132" t="s">
        <v>578</v>
      </c>
      <c r="G176" s="133" t="s">
        <v>223</v>
      </c>
      <c r="H176" s="134">
        <v>1E-3</v>
      </c>
      <c r="I176" s="135"/>
      <c r="J176" s="136">
        <f>ROUND(I176*H176,2)</f>
        <v>0</v>
      </c>
      <c r="K176" s="132" t="s">
        <v>144</v>
      </c>
      <c r="L176" s="30"/>
      <c r="M176" s="137" t="s">
        <v>1</v>
      </c>
      <c r="N176" s="138" t="s">
        <v>43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231</v>
      </c>
      <c r="AT176" s="141" t="s">
        <v>140</v>
      </c>
      <c r="AU176" s="141" t="s">
        <v>146</v>
      </c>
      <c r="AY176" s="15" t="s">
        <v>138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146</v>
      </c>
      <c r="BK176" s="142">
        <f>ROUND(I176*H176,2)</f>
        <v>0</v>
      </c>
      <c r="BL176" s="15" t="s">
        <v>231</v>
      </c>
      <c r="BM176" s="141" t="s">
        <v>579</v>
      </c>
    </row>
    <row r="177" spans="2:65" s="1" customFormat="1" ht="11.25">
      <c r="B177" s="30"/>
      <c r="D177" s="143" t="s">
        <v>148</v>
      </c>
      <c r="F177" s="144" t="s">
        <v>580</v>
      </c>
      <c r="I177" s="145"/>
      <c r="L177" s="30"/>
      <c r="M177" s="146"/>
      <c r="T177" s="54"/>
      <c r="AT177" s="15" t="s">
        <v>148</v>
      </c>
      <c r="AU177" s="15" t="s">
        <v>146</v>
      </c>
    </row>
    <row r="178" spans="2:65" s="11" customFormat="1" ht="22.9" customHeight="1">
      <c r="B178" s="118"/>
      <c r="D178" s="119" t="s">
        <v>76</v>
      </c>
      <c r="E178" s="128" t="s">
        <v>275</v>
      </c>
      <c r="F178" s="128" t="s">
        <v>276</v>
      </c>
      <c r="I178" s="121"/>
      <c r="J178" s="129">
        <f>BK178</f>
        <v>0</v>
      </c>
      <c r="L178" s="118"/>
      <c r="M178" s="123"/>
      <c r="P178" s="124">
        <f>SUM(P179:P180)</f>
        <v>0</v>
      </c>
      <c r="R178" s="124">
        <f>SUM(R179:R180)</f>
        <v>0</v>
      </c>
      <c r="T178" s="125">
        <f>SUM(T179:T180)</f>
        <v>0</v>
      </c>
      <c r="AR178" s="119" t="s">
        <v>146</v>
      </c>
      <c r="AT178" s="126" t="s">
        <v>76</v>
      </c>
      <c r="AU178" s="126" t="s">
        <v>85</v>
      </c>
      <c r="AY178" s="119" t="s">
        <v>138</v>
      </c>
      <c r="BK178" s="127">
        <f>SUM(BK179:BK180)</f>
        <v>0</v>
      </c>
    </row>
    <row r="179" spans="2:65" s="1" customFormat="1" ht="16.5" customHeight="1">
      <c r="B179" s="30"/>
      <c r="C179" s="130" t="s">
        <v>581</v>
      </c>
      <c r="D179" s="130" t="s">
        <v>140</v>
      </c>
      <c r="E179" s="131" t="s">
        <v>582</v>
      </c>
      <c r="F179" s="132" t="s">
        <v>583</v>
      </c>
      <c r="G179" s="133" t="s">
        <v>198</v>
      </c>
      <c r="H179" s="134">
        <v>1</v>
      </c>
      <c r="I179" s="135"/>
      <c r="J179" s="136">
        <f>ROUND(I179*H179,2)</f>
        <v>0</v>
      </c>
      <c r="K179" s="132" t="s">
        <v>1</v>
      </c>
      <c r="L179" s="30"/>
      <c r="M179" s="137" t="s">
        <v>1</v>
      </c>
      <c r="N179" s="138" t="s">
        <v>43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231</v>
      </c>
      <c r="AT179" s="141" t="s">
        <v>140</v>
      </c>
      <c r="AU179" s="141" t="s">
        <v>146</v>
      </c>
      <c r="AY179" s="15" t="s">
        <v>138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146</v>
      </c>
      <c r="BK179" s="142">
        <f>ROUND(I179*H179,2)</f>
        <v>0</v>
      </c>
      <c r="BL179" s="15" t="s">
        <v>231</v>
      </c>
      <c r="BM179" s="141" t="s">
        <v>584</v>
      </c>
    </row>
    <row r="180" spans="2:65" s="12" customFormat="1" ht="11.25">
      <c r="B180" s="147"/>
      <c r="D180" s="148" t="s">
        <v>150</v>
      </c>
      <c r="E180" s="149" t="s">
        <v>1</v>
      </c>
      <c r="F180" s="150" t="s">
        <v>585</v>
      </c>
      <c r="H180" s="151">
        <v>1</v>
      </c>
      <c r="I180" s="152"/>
      <c r="L180" s="147"/>
      <c r="M180" s="153"/>
      <c r="T180" s="154"/>
      <c r="AT180" s="149" t="s">
        <v>150</v>
      </c>
      <c r="AU180" s="149" t="s">
        <v>146</v>
      </c>
      <c r="AV180" s="12" t="s">
        <v>146</v>
      </c>
      <c r="AW180" s="12" t="s">
        <v>34</v>
      </c>
      <c r="AX180" s="12" t="s">
        <v>85</v>
      </c>
      <c r="AY180" s="149" t="s">
        <v>138</v>
      </c>
    </row>
    <row r="181" spans="2:65" s="11" customFormat="1" ht="22.9" customHeight="1">
      <c r="B181" s="118"/>
      <c r="D181" s="119" t="s">
        <v>76</v>
      </c>
      <c r="E181" s="128" t="s">
        <v>586</v>
      </c>
      <c r="F181" s="128" t="s">
        <v>587</v>
      </c>
      <c r="I181" s="121"/>
      <c r="J181" s="129">
        <f>BK181</f>
        <v>0</v>
      </c>
      <c r="L181" s="118"/>
      <c r="M181" s="123"/>
      <c r="P181" s="124">
        <f>SUM(P182:P192)</f>
        <v>0</v>
      </c>
      <c r="R181" s="124">
        <f>SUM(R182:R192)</f>
        <v>4.7137499999999999E-2</v>
      </c>
      <c r="T181" s="125">
        <f>SUM(T182:T192)</f>
        <v>0</v>
      </c>
      <c r="AR181" s="119" t="s">
        <v>146</v>
      </c>
      <c r="AT181" s="126" t="s">
        <v>76</v>
      </c>
      <c r="AU181" s="126" t="s">
        <v>85</v>
      </c>
      <c r="AY181" s="119" t="s">
        <v>138</v>
      </c>
      <c r="BK181" s="127">
        <f>SUM(BK182:BK192)</f>
        <v>0</v>
      </c>
    </row>
    <row r="182" spans="2:65" s="1" customFormat="1" ht="16.5" customHeight="1">
      <c r="B182" s="30"/>
      <c r="C182" s="130" t="s">
        <v>450</v>
      </c>
      <c r="D182" s="130" t="s">
        <v>140</v>
      </c>
      <c r="E182" s="131" t="s">
        <v>588</v>
      </c>
      <c r="F182" s="132" t="s">
        <v>589</v>
      </c>
      <c r="G182" s="133" t="s">
        <v>143</v>
      </c>
      <c r="H182" s="134">
        <v>116.25</v>
      </c>
      <c r="I182" s="135"/>
      <c r="J182" s="136">
        <f>ROUND(I182*H182,2)</f>
        <v>0</v>
      </c>
      <c r="K182" s="132" t="s">
        <v>144</v>
      </c>
      <c r="L182" s="30"/>
      <c r="M182" s="137" t="s">
        <v>1</v>
      </c>
      <c r="N182" s="138" t="s">
        <v>43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231</v>
      </c>
      <c r="AT182" s="141" t="s">
        <v>140</v>
      </c>
      <c r="AU182" s="141" t="s">
        <v>146</v>
      </c>
      <c r="AY182" s="15" t="s">
        <v>138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146</v>
      </c>
      <c r="BK182" s="142">
        <f>ROUND(I182*H182,2)</f>
        <v>0</v>
      </c>
      <c r="BL182" s="15" t="s">
        <v>231</v>
      </c>
      <c r="BM182" s="141" t="s">
        <v>590</v>
      </c>
    </row>
    <row r="183" spans="2:65" s="1" customFormat="1" ht="11.25">
      <c r="B183" s="30"/>
      <c r="D183" s="143" t="s">
        <v>148</v>
      </c>
      <c r="F183" s="144" t="s">
        <v>591</v>
      </c>
      <c r="I183" s="145"/>
      <c r="L183" s="30"/>
      <c r="M183" s="146"/>
      <c r="T183" s="54"/>
      <c r="AT183" s="15" t="s">
        <v>148</v>
      </c>
      <c r="AU183" s="15" t="s">
        <v>146</v>
      </c>
    </row>
    <row r="184" spans="2:65" s="12" customFormat="1" ht="11.25">
      <c r="B184" s="147"/>
      <c r="D184" s="148" t="s">
        <v>150</v>
      </c>
      <c r="E184" s="149" t="s">
        <v>1</v>
      </c>
      <c r="F184" s="150" t="s">
        <v>592</v>
      </c>
      <c r="H184" s="151">
        <v>116.25</v>
      </c>
      <c r="I184" s="152"/>
      <c r="L184" s="147"/>
      <c r="M184" s="153"/>
      <c r="T184" s="154"/>
      <c r="AT184" s="149" t="s">
        <v>150</v>
      </c>
      <c r="AU184" s="149" t="s">
        <v>146</v>
      </c>
      <c r="AV184" s="12" t="s">
        <v>146</v>
      </c>
      <c r="AW184" s="12" t="s">
        <v>34</v>
      </c>
      <c r="AX184" s="12" t="s">
        <v>85</v>
      </c>
      <c r="AY184" s="149" t="s">
        <v>138</v>
      </c>
    </row>
    <row r="185" spans="2:65" s="1" customFormat="1" ht="24.2" customHeight="1">
      <c r="B185" s="30"/>
      <c r="C185" s="130" t="s">
        <v>231</v>
      </c>
      <c r="D185" s="130" t="s">
        <v>140</v>
      </c>
      <c r="E185" s="131" t="s">
        <v>593</v>
      </c>
      <c r="F185" s="132" t="s">
        <v>594</v>
      </c>
      <c r="G185" s="133" t="s">
        <v>143</v>
      </c>
      <c r="H185" s="134">
        <v>86.25</v>
      </c>
      <c r="I185" s="135"/>
      <c r="J185" s="136">
        <f>ROUND(I185*H185,2)</f>
        <v>0</v>
      </c>
      <c r="K185" s="132" t="s">
        <v>144</v>
      </c>
      <c r="L185" s="30"/>
      <c r="M185" s="137" t="s">
        <v>1</v>
      </c>
      <c r="N185" s="138" t="s">
        <v>43</v>
      </c>
      <c r="P185" s="139">
        <f>O185*H185</f>
        <v>0</v>
      </c>
      <c r="Q185" s="139">
        <v>2.2000000000000001E-4</v>
      </c>
      <c r="R185" s="139">
        <f>Q185*H185</f>
        <v>1.8975000000000002E-2</v>
      </c>
      <c r="S185" s="139">
        <v>0</v>
      </c>
      <c r="T185" s="140">
        <f>S185*H185</f>
        <v>0</v>
      </c>
      <c r="AR185" s="141" t="s">
        <v>231</v>
      </c>
      <c r="AT185" s="141" t="s">
        <v>140</v>
      </c>
      <c r="AU185" s="141" t="s">
        <v>146</v>
      </c>
      <c r="AY185" s="15" t="s">
        <v>138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146</v>
      </c>
      <c r="BK185" s="142">
        <f>ROUND(I185*H185,2)</f>
        <v>0</v>
      </c>
      <c r="BL185" s="15" t="s">
        <v>231</v>
      </c>
      <c r="BM185" s="141" t="s">
        <v>595</v>
      </c>
    </row>
    <row r="186" spans="2:65" s="1" customFormat="1" ht="11.25">
      <c r="B186" s="30"/>
      <c r="D186" s="143" t="s">
        <v>148</v>
      </c>
      <c r="F186" s="144" t="s">
        <v>596</v>
      </c>
      <c r="I186" s="145"/>
      <c r="L186" s="30"/>
      <c r="M186" s="146"/>
      <c r="T186" s="54"/>
      <c r="AT186" s="15" t="s">
        <v>148</v>
      </c>
      <c r="AU186" s="15" t="s">
        <v>146</v>
      </c>
    </row>
    <row r="187" spans="2:65" s="12" customFormat="1" ht="11.25">
      <c r="B187" s="147"/>
      <c r="D187" s="148" t="s">
        <v>150</v>
      </c>
      <c r="E187" s="149" t="s">
        <v>1</v>
      </c>
      <c r="F187" s="150" t="s">
        <v>545</v>
      </c>
      <c r="H187" s="151">
        <v>86.25</v>
      </c>
      <c r="I187" s="152"/>
      <c r="L187" s="147"/>
      <c r="M187" s="153"/>
      <c r="T187" s="154"/>
      <c r="AT187" s="149" t="s">
        <v>150</v>
      </c>
      <c r="AU187" s="149" t="s">
        <v>146</v>
      </c>
      <c r="AV187" s="12" t="s">
        <v>146</v>
      </c>
      <c r="AW187" s="12" t="s">
        <v>34</v>
      </c>
      <c r="AX187" s="12" t="s">
        <v>85</v>
      </c>
      <c r="AY187" s="149" t="s">
        <v>138</v>
      </c>
    </row>
    <row r="188" spans="2:65" s="1" customFormat="1" ht="24.2" customHeight="1">
      <c r="B188" s="30"/>
      <c r="C188" s="130" t="s">
        <v>455</v>
      </c>
      <c r="D188" s="130" t="s">
        <v>140</v>
      </c>
      <c r="E188" s="131" t="s">
        <v>597</v>
      </c>
      <c r="F188" s="132" t="s">
        <v>598</v>
      </c>
      <c r="G188" s="133" t="s">
        <v>143</v>
      </c>
      <c r="H188" s="134">
        <v>30</v>
      </c>
      <c r="I188" s="135"/>
      <c r="J188" s="136">
        <f>ROUND(I188*H188,2)</f>
        <v>0</v>
      </c>
      <c r="K188" s="132" t="s">
        <v>144</v>
      </c>
      <c r="L188" s="30"/>
      <c r="M188" s="137" t="s">
        <v>1</v>
      </c>
      <c r="N188" s="138" t="s">
        <v>43</v>
      </c>
      <c r="P188" s="139">
        <f>O188*H188</f>
        <v>0</v>
      </c>
      <c r="Q188" s="139">
        <v>2.2000000000000001E-4</v>
      </c>
      <c r="R188" s="139">
        <f>Q188*H188</f>
        <v>6.6E-3</v>
      </c>
      <c r="S188" s="139">
        <v>0</v>
      </c>
      <c r="T188" s="140">
        <f>S188*H188</f>
        <v>0</v>
      </c>
      <c r="AR188" s="141" t="s">
        <v>231</v>
      </c>
      <c r="AT188" s="141" t="s">
        <v>140</v>
      </c>
      <c r="AU188" s="141" t="s">
        <v>146</v>
      </c>
      <c r="AY188" s="15" t="s">
        <v>138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146</v>
      </c>
      <c r="BK188" s="142">
        <f>ROUND(I188*H188,2)</f>
        <v>0</v>
      </c>
      <c r="BL188" s="15" t="s">
        <v>231</v>
      </c>
      <c r="BM188" s="141" t="s">
        <v>599</v>
      </c>
    </row>
    <row r="189" spans="2:65" s="1" customFormat="1" ht="11.25">
      <c r="B189" s="30"/>
      <c r="D189" s="143" t="s">
        <v>148</v>
      </c>
      <c r="F189" s="144" t="s">
        <v>600</v>
      </c>
      <c r="I189" s="145"/>
      <c r="L189" s="30"/>
      <c r="M189" s="146"/>
      <c r="T189" s="54"/>
      <c r="AT189" s="15" t="s">
        <v>148</v>
      </c>
      <c r="AU189" s="15" t="s">
        <v>146</v>
      </c>
    </row>
    <row r="190" spans="2:65" s="1" customFormat="1" ht="16.5" customHeight="1">
      <c r="B190" s="30"/>
      <c r="C190" s="130" t="s">
        <v>601</v>
      </c>
      <c r="D190" s="130" t="s">
        <v>140</v>
      </c>
      <c r="E190" s="131" t="s">
        <v>602</v>
      </c>
      <c r="F190" s="132" t="s">
        <v>603</v>
      </c>
      <c r="G190" s="133" t="s">
        <v>143</v>
      </c>
      <c r="H190" s="134">
        <v>86.25</v>
      </c>
      <c r="I190" s="135"/>
      <c r="J190" s="136">
        <f>ROUND(I190*H190,2)</f>
        <v>0</v>
      </c>
      <c r="K190" s="132" t="s">
        <v>144</v>
      </c>
      <c r="L190" s="30"/>
      <c r="M190" s="137" t="s">
        <v>1</v>
      </c>
      <c r="N190" s="138" t="s">
        <v>43</v>
      </c>
      <c r="P190" s="139">
        <f>O190*H190</f>
        <v>0</v>
      </c>
      <c r="Q190" s="139">
        <v>2.5000000000000001E-4</v>
      </c>
      <c r="R190" s="139">
        <f>Q190*H190</f>
        <v>2.1562500000000002E-2</v>
      </c>
      <c r="S190" s="139">
        <v>0</v>
      </c>
      <c r="T190" s="140">
        <f>S190*H190</f>
        <v>0</v>
      </c>
      <c r="AR190" s="141" t="s">
        <v>231</v>
      </c>
      <c r="AT190" s="141" t="s">
        <v>140</v>
      </c>
      <c r="AU190" s="141" t="s">
        <v>146</v>
      </c>
      <c r="AY190" s="15" t="s">
        <v>138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146</v>
      </c>
      <c r="BK190" s="142">
        <f>ROUND(I190*H190,2)</f>
        <v>0</v>
      </c>
      <c r="BL190" s="15" t="s">
        <v>231</v>
      </c>
      <c r="BM190" s="141" t="s">
        <v>604</v>
      </c>
    </row>
    <row r="191" spans="2:65" s="1" customFormat="1" ht="11.25">
      <c r="B191" s="30"/>
      <c r="D191" s="143" t="s">
        <v>148</v>
      </c>
      <c r="F191" s="144" t="s">
        <v>605</v>
      </c>
      <c r="I191" s="145"/>
      <c r="L191" s="30"/>
      <c r="M191" s="146"/>
      <c r="T191" s="54"/>
      <c r="AT191" s="15" t="s">
        <v>148</v>
      </c>
      <c r="AU191" s="15" t="s">
        <v>146</v>
      </c>
    </row>
    <row r="192" spans="2:65" s="12" customFormat="1" ht="11.25">
      <c r="B192" s="147"/>
      <c r="D192" s="148" t="s">
        <v>150</v>
      </c>
      <c r="E192" s="149" t="s">
        <v>1</v>
      </c>
      <c r="F192" s="150" t="s">
        <v>545</v>
      </c>
      <c r="H192" s="151">
        <v>86.25</v>
      </c>
      <c r="I192" s="152"/>
      <c r="L192" s="147"/>
      <c r="M192" s="153"/>
      <c r="T192" s="154"/>
      <c r="AT192" s="149" t="s">
        <v>150</v>
      </c>
      <c r="AU192" s="149" t="s">
        <v>146</v>
      </c>
      <c r="AV192" s="12" t="s">
        <v>146</v>
      </c>
      <c r="AW192" s="12" t="s">
        <v>34</v>
      </c>
      <c r="AX192" s="12" t="s">
        <v>85</v>
      </c>
      <c r="AY192" s="149" t="s">
        <v>138</v>
      </c>
    </row>
    <row r="193" spans="2:65" s="11" customFormat="1" ht="22.9" customHeight="1">
      <c r="B193" s="118"/>
      <c r="D193" s="119" t="s">
        <v>76</v>
      </c>
      <c r="E193" s="128" t="s">
        <v>258</v>
      </c>
      <c r="F193" s="128" t="s">
        <v>259</v>
      </c>
      <c r="I193" s="121"/>
      <c r="J193" s="129">
        <f>BK193</f>
        <v>0</v>
      </c>
      <c r="L193" s="118"/>
      <c r="M193" s="123"/>
      <c r="P193" s="124">
        <f>SUM(P194:P225)</f>
        <v>0</v>
      </c>
      <c r="R193" s="124">
        <f>SUM(R194:R225)</f>
        <v>5.9138000000000003E-3</v>
      </c>
      <c r="T193" s="125">
        <f>SUM(T194:T225)</f>
        <v>3.56223E-3</v>
      </c>
      <c r="AR193" s="119" t="s">
        <v>146</v>
      </c>
      <c r="AT193" s="126" t="s">
        <v>76</v>
      </c>
      <c r="AU193" s="126" t="s">
        <v>85</v>
      </c>
      <c r="AY193" s="119" t="s">
        <v>138</v>
      </c>
      <c r="BK193" s="127">
        <f>SUM(BK194:BK225)</f>
        <v>0</v>
      </c>
    </row>
    <row r="194" spans="2:65" s="1" customFormat="1" ht="16.5" customHeight="1">
      <c r="B194" s="30"/>
      <c r="C194" s="130" t="s">
        <v>99</v>
      </c>
      <c r="D194" s="130" t="s">
        <v>140</v>
      </c>
      <c r="E194" s="131" t="s">
        <v>606</v>
      </c>
      <c r="F194" s="132" t="s">
        <v>607</v>
      </c>
      <c r="G194" s="133" t="s">
        <v>143</v>
      </c>
      <c r="H194" s="134">
        <v>8</v>
      </c>
      <c r="I194" s="135"/>
      <c r="J194" s="136">
        <f>ROUND(I194*H194,2)</f>
        <v>0</v>
      </c>
      <c r="K194" s="132" t="s">
        <v>144</v>
      </c>
      <c r="L194" s="30"/>
      <c r="M194" s="137" t="s">
        <v>1</v>
      </c>
      <c r="N194" s="138" t="s">
        <v>43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231</v>
      </c>
      <c r="AT194" s="141" t="s">
        <v>140</v>
      </c>
      <c r="AU194" s="141" t="s">
        <v>146</v>
      </c>
      <c r="AY194" s="15" t="s">
        <v>138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146</v>
      </c>
      <c r="BK194" s="142">
        <f>ROUND(I194*H194,2)</f>
        <v>0</v>
      </c>
      <c r="BL194" s="15" t="s">
        <v>231</v>
      </c>
      <c r="BM194" s="141" t="s">
        <v>608</v>
      </c>
    </row>
    <row r="195" spans="2:65" s="1" customFormat="1" ht="11.25">
      <c r="B195" s="30"/>
      <c r="D195" s="143" t="s">
        <v>148</v>
      </c>
      <c r="F195" s="144" t="s">
        <v>609</v>
      </c>
      <c r="I195" s="145"/>
      <c r="L195" s="30"/>
      <c r="M195" s="146"/>
      <c r="T195" s="54"/>
      <c r="AT195" s="15" t="s">
        <v>148</v>
      </c>
      <c r="AU195" s="15" t="s">
        <v>146</v>
      </c>
    </row>
    <row r="196" spans="2:65" s="12" customFormat="1" ht="11.25">
      <c r="B196" s="147"/>
      <c r="D196" s="148" t="s">
        <v>150</v>
      </c>
      <c r="E196" s="149" t="s">
        <v>1</v>
      </c>
      <c r="F196" s="150" t="s">
        <v>215</v>
      </c>
      <c r="H196" s="151">
        <v>2</v>
      </c>
      <c r="I196" s="152"/>
      <c r="L196" s="147"/>
      <c r="M196" s="153"/>
      <c r="T196" s="154"/>
      <c r="AT196" s="149" t="s">
        <v>150</v>
      </c>
      <c r="AU196" s="149" t="s">
        <v>146</v>
      </c>
      <c r="AV196" s="12" t="s">
        <v>146</v>
      </c>
      <c r="AW196" s="12" t="s">
        <v>34</v>
      </c>
      <c r="AX196" s="12" t="s">
        <v>77</v>
      </c>
      <c r="AY196" s="149" t="s">
        <v>138</v>
      </c>
    </row>
    <row r="197" spans="2:65" s="12" customFormat="1" ht="11.25">
      <c r="B197" s="147"/>
      <c r="D197" s="148" t="s">
        <v>150</v>
      </c>
      <c r="E197" s="149" t="s">
        <v>1</v>
      </c>
      <c r="F197" s="150" t="s">
        <v>216</v>
      </c>
      <c r="H197" s="151">
        <v>1</v>
      </c>
      <c r="I197" s="152"/>
      <c r="L197" s="147"/>
      <c r="M197" s="153"/>
      <c r="T197" s="154"/>
      <c r="AT197" s="149" t="s">
        <v>150</v>
      </c>
      <c r="AU197" s="149" t="s">
        <v>146</v>
      </c>
      <c r="AV197" s="12" t="s">
        <v>146</v>
      </c>
      <c r="AW197" s="12" t="s">
        <v>34</v>
      </c>
      <c r="AX197" s="12" t="s">
        <v>77</v>
      </c>
      <c r="AY197" s="149" t="s">
        <v>138</v>
      </c>
    </row>
    <row r="198" spans="2:65" s="12" customFormat="1" ht="11.25">
      <c r="B198" s="147"/>
      <c r="D198" s="148" t="s">
        <v>150</v>
      </c>
      <c r="E198" s="149" t="s">
        <v>1</v>
      </c>
      <c r="F198" s="150" t="s">
        <v>214</v>
      </c>
      <c r="H198" s="151">
        <v>5</v>
      </c>
      <c r="I198" s="152"/>
      <c r="L198" s="147"/>
      <c r="M198" s="153"/>
      <c r="T198" s="154"/>
      <c r="AT198" s="149" t="s">
        <v>150</v>
      </c>
      <c r="AU198" s="149" t="s">
        <v>146</v>
      </c>
      <c r="AV198" s="12" t="s">
        <v>146</v>
      </c>
      <c r="AW198" s="12" t="s">
        <v>34</v>
      </c>
      <c r="AX198" s="12" t="s">
        <v>77</v>
      </c>
      <c r="AY198" s="149" t="s">
        <v>138</v>
      </c>
    </row>
    <row r="199" spans="2:65" s="13" customFormat="1" ht="11.25">
      <c r="B199" s="158"/>
      <c r="D199" s="148" t="s">
        <v>150</v>
      </c>
      <c r="E199" s="159" t="s">
        <v>1</v>
      </c>
      <c r="F199" s="160" t="s">
        <v>217</v>
      </c>
      <c r="H199" s="161">
        <v>8</v>
      </c>
      <c r="I199" s="162"/>
      <c r="L199" s="158"/>
      <c r="M199" s="163"/>
      <c r="T199" s="164"/>
      <c r="AT199" s="159" t="s">
        <v>150</v>
      </c>
      <c r="AU199" s="159" t="s">
        <v>146</v>
      </c>
      <c r="AV199" s="13" t="s">
        <v>145</v>
      </c>
      <c r="AW199" s="13" t="s">
        <v>34</v>
      </c>
      <c r="AX199" s="13" t="s">
        <v>85</v>
      </c>
      <c r="AY199" s="159" t="s">
        <v>138</v>
      </c>
    </row>
    <row r="200" spans="2:65" s="1" customFormat="1" ht="16.5" customHeight="1">
      <c r="B200" s="30"/>
      <c r="C200" s="130" t="s">
        <v>396</v>
      </c>
      <c r="D200" s="130" t="s">
        <v>140</v>
      </c>
      <c r="E200" s="131" t="s">
        <v>610</v>
      </c>
      <c r="F200" s="132" t="s">
        <v>611</v>
      </c>
      <c r="G200" s="133" t="s">
        <v>143</v>
      </c>
      <c r="H200" s="134">
        <v>85.39</v>
      </c>
      <c r="I200" s="135"/>
      <c r="J200" s="136">
        <f>ROUND(I200*H200,2)</f>
        <v>0</v>
      </c>
      <c r="K200" s="132" t="s">
        <v>144</v>
      </c>
      <c r="L200" s="30"/>
      <c r="M200" s="137" t="s">
        <v>1</v>
      </c>
      <c r="N200" s="138" t="s">
        <v>43</v>
      </c>
      <c r="P200" s="139">
        <f>O200*H200</f>
        <v>0</v>
      </c>
      <c r="Q200" s="139">
        <v>0</v>
      </c>
      <c r="R200" s="139">
        <f>Q200*H200</f>
        <v>0</v>
      </c>
      <c r="S200" s="139">
        <v>3.0000000000000001E-5</v>
      </c>
      <c r="T200" s="140">
        <f>S200*H200</f>
        <v>2.5617000000000001E-3</v>
      </c>
      <c r="AR200" s="141" t="s">
        <v>231</v>
      </c>
      <c r="AT200" s="141" t="s">
        <v>140</v>
      </c>
      <c r="AU200" s="141" t="s">
        <v>146</v>
      </c>
      <c r="AY200" s="15" t="s">
        <v>138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146</v>
      </c>
      <c r="BK200" s="142">
        <f>ROUND(I200*H200,2)</f>
        <v>0</v>
      </c>
      <c r="BL200" s="15" t="s">
        <v>231</v>
      </c>
      <c r="BM200" s="141" t="s">
        <v>612</v>
      </c>
    </row>
    <row r="201" spans="2:65" s="1" customFormat="1" ht="11.25">
      <c r="B201" s="30"/>
      <c r="D201" s="143" t="s">
        <v>148</v>
      </c>
      <c r="F201" s="144" t="s">
        <v>613</v>
      </c>
      <c r="I201" s="145"/>
      <c r="L201" s="30"/>
      <c r="M201" s="146"/>
      <c r="T201" s="54"/>
      <c r="AT201" s="15" t="s">
        <v>148</v>
      </c>
      <c r="AU201" s="15" t="s">
        <v>146</v>
      </c>
    </row>
    <row r="202" spans="2:65" s="12" customFormat="1" ht="11.25">
      <c r="B202" s="147"/>
      <c r="D202" s="148" t="s">
        <v>150</v>
      </c>
      <c r="E202" s="149" t="s">
        <v>1</v>
      </c>
      <c r="F202" s="150" t="s">
        <v>614</v>
      </c>
      <c r="H202" s="151">
        <v>85.39</v>
      </c>
      <c r="I202" s="152"/>
      <c r="L202" s="147"/>
      <c r="M202" s="153"/>
      <c r="T202" s="154"/>
      <c r="AT202" s="149" t="s">
        <v>150</v>
      </c>
      <c r="AU202" s="149" t="s">
        <v>146</v>
      </c>
      <c r="AV202" s="12" t="s">
        <v>146</v>
      </c>
      <c r="AW202" s="12" t="s">
        <v>34</v>
      </c>
      <c r="AX202" s="12" t="s">
        <v>85</v>
      </c>
      <c r="AY202" s="149" t="s">
        <v>138</v>
      </c>
    </row>
    <row r="203" spans="2:65" s="1" customFormat="1" ht="16.5" customHeight="1">
      <c r="B203" s="30"/>
      <c r="C203" s="165" t="s">
        <v>382</v>
      </c>
      <c r="D203" s="165" t="s">
        <v>235</v>
      </c>
      <c r="E203" s="166" t="s">
        <v>615</v>
      </c>
      <c r="F203" s="167" t="s">
        <v>616</v>
      </c>
      <c r="G203" s="168" t="s">
        <v>143</v>
      </c>
      <c r="H203" s="169">
        <v>124.678</v>
      </c>
      <c r="I203" s="170"/>
      <c r="J203" s="171">
        <f>ROUND(I203*H203,2)</f>
        <v>0</v>
      </c>
      <c r="K203" s="167" t="s">
        <v>144</v>
      </c>
      <c r="L203" s="172"/>
      <c r="M203" s="173" t="s">
        <v>1</v>
      </c>
      <c r="N203" s="174" t="s">
        <v>43</v>
      </c>
      <c r="P203" s="139">
        <f>O203*H203</f>
        <v>0</v>
      </c>
      <c r="Q203" s="139">
        <v>1.0000000000000001E-5</v>
      </c>
      <c r="R203" s="139">
        <f>Q203*H203</f>
        <v>1.2467800000000001E-3</v>
      </c>
      <c r="S203" s="139">
        <v>0</v>
      </c>
      <c r="T203" s="140">
        <f>S203*H203</f>
        <v>0</v>
      </c>
      <c r="AR203" s="141" t="s">
        <v>238</v>
      </c>
      <c r="AT203" s="141" t="s">
        <v>235</v>
      </c>
      <c r="AU203" s="141" t="s">
        <v>146</v>
      </c>
      <c r="AY203" s="15" t="s">
        <v>138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146</v>
      </c>
      <c r="BK203" s="142">
        <f>ROUND(I203*H203,2)</f>
        <v>0</v>
      </c>
      <c r="BL203" s="15" t="s">
        <v>231</v>
      </c>
      <c r="BM203" s="141" t="s">
        <v>617</v>
      </c>
    </row>
    <row r="204" spans="2:65" s="12" customFormat="1" ht="11.25">
      <c r="B204" s="147"/>
      <c r="D204" s="148" t="s">
        <v>150</v>
      </c>
      <c r="E204" s="149" t="s">
        <v>1</v>
      </c>
      <c r="F204" s="150" t="s">
        <v>618</v>
      </c>
      <c r="H204" s="151">
        <v>33.350999999999999</v>
      </c>
      <c r="I204" s="152"/>
      <c r="L204" s="147"/>
      <c r="M204" s="153"/>
      <c r="T204" s="154"/>
      <c r="AT204" s="149" t="s">
        <v>150</v>
      </c>
      <c r="AU204" s="149" t="s">
        <v>146</v>
      </c>
      <c r="AV204" s="12" t="s">
        <v>146</v>
      </c>
      <c r="AW204" s="12" t="s">
        <v>34</v>
      </c>
      <c r="AX204" s="12" t="s">
        <v>77</v>
      </c>
      <c r="AY204" s="149" t="s">
        <v>138</v>
      </c>
    </row>
    <row r="205" spans="2:65" s="12" customFormat="1" ht="11.25">
      <c r="B205" s="147"/>
      <c r="D205" s="148" t="s">
        <v>150</v>
      </c>
      <c r="E205" s="149" t="s">
        <v>1</v>
      </c>
      <c r="F205" s="150" t="s">
        <v>614</v>
      </c>
      <c r="H205" s="151">
        <v>85.39</v>
      </c>
      <c r="I205" s="152"/>
      <c r="L205" s="147"/>
      <c r="M205" s="153"/>
      <c r="T205" s="154"/>
      <c r="AT205" s="149" t="s">
        <v>150</v>
      </c>
      <c r="AU205" s="149" t="s">
        <v>146</v>
      </c>
      <c r="AV205" s="12" t="s">
        <v>146</v>
      </c>
      <c r="AW205" s="12" t="s">
        <v>34</v>
      </c>
      <c r="AX205" s="12" t="s">
        <v>77</v>
      </c>
      <c r="AY205" s="149" t="s">
        <v>138</v>
      </c>
    </row>
    <row r="206" spans="2:65" s="13" customFormat="1" ht="11.25">
      <c r="B206" s="158"/>
      <c r="D206" s="148" t="s">
        <v>150</v>
      </c>
      <c r="E206" s="159" t="s">
        <v>1</v>
      </c>
      <c r="F206" s="160" t="s">
        <v>217</v>
      </c>
      <c r="H206" s="161">
        <v>118.741</v>
      </c>
      <c r="I206" s="162"/>
      <c r="L206" s="158"/>
      <c r="M206" s="163"/>
      <c r="T206" s="164"/>
      <c r="AT206" s="159" t="s">
        <v>150</v>
      </c>
      <c r="AU206" s="159" t="s">
        <v>146</v>
      </c>
      <c r="AV206" s="13" t="s">
        <v>145</v>
      </c>
      <c r="AW206" s="13" t="s">
        <v>34</v>
      </c>
      <c r="AX206" s="13" t="s">
        <v>85</v>
      </c>
      <c r="AY206" s="159" t="s">
        <v>138</v>
      </c>
    </row>
    <row r="207" spans="2:65" s="12" customFormat="1" ht="11.25">
      <c r="B207" s="147"/>
      <c r="D207" s="148" t="s">
        <v>150</v>
      </c>
      <c r="F207" s="150" t="s">
        <v>619</v>
      </c>
      <c r="H207" s="151">
        <v>124.678</v>
      </c>
      <c r="I207" s="152"/>
      <c r="L207" s="147"/>
      <c r="M207" s="153"/>
      <c r="T207" s="154"/>
      <c r="AT207" s="149" t="s">
        <v>150</v>
      </c>
      <c r="AU207" s="149" t="s">
        <v>146</v>
      </c>
      <c r="AV207" s="12" t="s">
        <v>146</v>
      </c>
      <c r="AW207" s="12" t="s">
        <v>4</v>
      </c>
      <c r="AX207" s="12" t="s">
        <v>85</v>
      </c>
      <c r="AY207" s="149" t="s">
        <v>138</v>
      </c>
    </row>
    <row r="208" spans="2:65" s="1" customFormat="1" ht="24.2" customHeight="1">
      <c r="B208" s="30"/>
      <c r="C208" s="130" t="s">
        <v>388</v>
      </c>
      <c r="D208" s="130" t="s">
        <v>140</v>
      </c>
      <c r="E208" s="131" t="s">
        <v>620</v>
      </c>
      <c r="F208" s="132" t="s">
        <v>621</v>
      </c>
      <c r="G208" s="133" t="s">
        <v>143</v>
      </c>
      <c r="H208" s="134">
        <v>33.350999999999999</v>
      </c>
      <c r="I208" s="135"/>
      <c r="J208" s="136">
        <f>ROUND(I208*H208,2)</f>
        <v>0</v>
      </c>
      <c r="K208" s="132" t="s">
        <v>144</v>
      </c>
      <c r="L208" s="30"/>
      <c r="M208" s="137" t="s">
        <v>1</v>
      </c>
      <c r="N208" s="138" t="s">
        <v>43</v>
      </c>
      <c r="P208" s="139">
        <f>O208*H208</f>
        <v>0</v>
      </c>
      <c r="Q208" s="139">
        <v>0</v>
      </c>
      <c r="R208" s="139">
        <f>Q208*H208</f>
        <v>0</v>
      </c>
      <c r="S208" s="139">
        <v>3.0000000000000001E-5</v>
      </c>
      <c r="T208" s="140">
        <f>S208*H208</f>
        <v>1.0005299999999999E-3</v>
      </c>
      <c r="AR208" s="141" t="s">
        <v>231</v>
      </c>
      <c r="AT208" s="141" t="s">
        <v>140</v>
      </c>
      <c r="AU208" s="141" t="s">
        <v>146</v>
      </c>
      <c r="AY208" s="15" t="s">
        <v>138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146</v>
      </c>
      <c r="BK208" s="142">
        <f>ROUND(I208*H208,2)</f>
        <v>0</v>
      </c>
      <c r="BL208" s="15" t="s">
        <v>231</v>
      </c>
      <c r="BM208" s="141" t="s">
        <v>622</v>
      </c>
    </row>
    <row r="209" spans="2:65" s="1" customFormat="1" ht="11.25">
      <c r="B209" s="30"/>
      <c r="D209" s="143" t="s">
        <v>148</v>
      </c>
      <c r="F209" s="144" t="s">
        <v>623</v>
      </c>
      <c r="I209" s="145"/>
      <c r="L209" s="30"/>
      <c r="M209" s="146"/>
      <c r="T209" s="54"/>
      <c r="AT209" s="15" t="s">
        <v>148</v>
      </c>
      <c r="AU209" s="15" t="s">
        <v>146</v>
      </c>
    </row>
    <row r="210" spans="2:65" s="12" customFormat="1" ht="11.25">
      <c r="B210" s="147"/>
      <c r="D210" s="148" t="s">
        <v>150</v>
      </c>
      <c r="E210" s="149" t="s">
        <v>1</v>
      </c>
      <c r="F210" s="150" t="s">
        <v>618</v>
      </c>
      <c r="H210" s="151">
        <v>33.350999999999999</v>
      </c>
      <c r="I210" s="152"/>
      <c r="L210" s="147"/>
      <c r="M210" s="153"/>
      <c r="T210" s="154"/>
      <c r="AT210" s="149" t="s">
        <v>150</v>
      </c>
      <c r="AU210" s="149" t="s">
        <v>146</v>
      </c>
      <c r="AV210" s="12" t="s">
        <v>146</v>
      </c>
      <c r="AW210" s="12" t="s">
        <v>34</v>
      </c>
      <c r="AX210" s="12" t="s">
        <v>85</v>
      </c>
      <c r="AY210" s="149" t="s">
        <v>138</v>
      </c>
    </row>
    <row r="211" spans="2:65" s="1" customFormat="1" ht="16.5" customHeight="1">
      <c r="B211" s="30"/>
      <c r="C211" s="130" t="s">
        <v>412</v>
      </c>
      <c r="D211" s="130" t="s">
        <v>140</v>
      </c>
      <c r="E211" s="131" t="s">
        <v>624</v>
      </c>
      <c r="F211" s="132" t="s">
        <v>625</v>
      </c>
      <c r="G211" s="133" t="s">
        <v>143</v>
      </c>
      <c r="H211" s="134">
        <v>8</v>
      </c>
      <c r="I211" s="135"/>
      <c r="J211" s="136">
        <f>ROUND(I211*H211,2)</f>
        <v>0</v>
      </c>
      <c r="K211" s="132" t="s">
        <v>144</v>
      </c>
      <c r="L211" s="30"/>
      <c r="M211" s="137" t="s">
        <v>1</v>
      </c>
      <c r="N211" s="138" t="s">
        <v>43</v>
      </c>
      <c r="P211" s="139">
        <f>O211*H211</f>
        <v>0</v>
      </c>
      <c r="Q211" s="139">
        <v>2.1000000000000001E-4</v>
      </c>
      <c r="R211" s="139">
        <f>Q211*H211</f>
        <v>1.6800000000000001E-3</v>
      </c>
      <c r="S211" s="139">
        <v>0</v>
      </c>
      <c r="T211" s="140">
        <f>S211*H211</f>
        <v>0</v>
      </c>
      <c r="AR211" s="141" t="s">
        <v>231</v>
      </c>
      <c r="AT211" s="141" t="s">
        <v>140</v>
      </c>
      <c r="AU211" s="141" t="s">
        <v>146</v>
      </c>
      <c r="AY211" s="15" t="s">
        <v>138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146</v>
      </c>
      <c r="BK211" s="142">
        <f>ROUND(I211*H211,2)</f>
        <v>0</v>
      </c>
      <c r="BL211" s="15" t="s">
        <v>231</v>
      </c>
      <c r="BM211" s="141" t="s">
        <v>626</v>
      </c>
    </row>
    <row r="212" spans="2:65" s="1" customFormat="1" ht="11.25">
      <c r="B212" s="30"/>
      <c r="D212" s="143" t="s">
        <v>148</v>
      </c>
      <c r="F212" s="144" t="s">
        <v>627</v>
      </c>
      <c r="I212" s="145"/>
      <c r="L212" s="30"/>
      <c r="M212" s="146"/>
      <c r="T212" s="54"/>
      <c r="AT212" s="15" t="s">
        <v>148</v>
      </c>
      <c r="AU212" s="15" t="s">
        <v>146</v>
      </c>
    </row>
    <row r="213" spans="2:65" s="12" customFormat="1" ht="11.25">
      <c r="B213" s="147"/>
      <c r="D213" s="148" t="s">
        <v>150</v>
      </c>
      <c r="E213" s="149" t="s">
        <v>1</v>
      </c>
      <c r="F213" s="150" t="s">
        <v>216</v>
      </c>
      <c r="H213" s="151">
        <v>1</v>
      </c>
      <c r="I213" s="152"/>
      <c r="L213" s="147"/>
      <c r="M213" s="153"/>
      <c r="T213" s="154"/>
      <c r="AT213" s="149" t="s">
        <v>150</v>
      </c>
      <c r="AU213" s="149" t="s">
        <v>146</v>
      </c>
      <c r="AV213" s="12" t="s">
        <v>146</v>
      </c>
      <c r="AW213" s="12" t="s">
        <v>34</v>
      </c>
      <c r="AX213" s="12" t="s">
        <v>77</v>
      </c>
      <c r="AY213" s="149" t="s">
        <v>138</v>
      </c>
    </row>
    <row r="214" spans="2:65" s="12" customFormat="1" ht="11.25">
      <c r="B214" s="147"/>
      <c r="D214" s="148" t="s">
        <v>150</v>
      </c>
      <c r="E214" s="149" t="s">
        <v>1</v>
      </c>
      <c r="F214" s="150" t="s">
        <v>214</v>
      </c>
      <c r="H214" s="151">
        <v>5</v>
      </c>
      <c r="I214" s="152"/>
      <c r="L214" s="147"/>
      <c r="M214" s="153"/>
      <c r="T214" s="154"/>
      <c r="AT214" s="149" t="s">
        <v>150</v>
      </c>
      <c r="AU214" s="149" t="s">
        <v>146</v>
      </c>
      <c r="AV214" s="12" t="s">
        <v>146</v>
      </c>
      <c r="AW214" s="12" t="s">
        <v>34</v>
      </c>
      <c r="AX214" s="12" t="s">
        <v>77</v>
      </c>
      <c r="AY214" s="149" t="s">
        <v>138</v>
      </c>
    </row>
    <row r="215" spans="2:65" s="12" customFormat="1" ht="11.25">
      <c r="B215" s="147"/>
      <c r="D215" s="148" t="s">
        <v>150</v>
      </c>
      <c r="E215" s="149" t="s">
        <v>1</v>
      </c>
      <c r="F215" s="150" t="s">
        <v>215</v>
      </c>
      <c r="H215" s="151">
        <v>2</v>
      </c>
      <c r="I215" s="152"/>
      <c r="L215" s="147"/>
      <c r="M215" s="153"/>
      <c r="T215" s="154"/>
      <c r="AT215" s="149" t="s">
        <v>150</v>
      </c>
      <c r="AU215" s="149" t="s">
        <v>146</v>
      </c>
      <c r="AV215" s="12" t="s">
        <v>146</v>
      </c>
      <c r="AW215" s="12" t="s">
        <v>34</v>
      </c>
      <c r="AX215" s="12" t="s">
        <v>77</v>
      </c>
      <c r="AY215" s="149" t="s">
        <v>138</v>
      </c>
    </row>
    <row r="216" spans="2:65" s="13" customFormat="1" ht="11.25">
      <c r="B216" s="158"/>
      <c r="D216" s="148" t="s">
        <v>150</v>
      </c>
      <c r="E216" s="159" t="s">
        <v>1</v>
      </c>
      <c r="F216" s="160" t="s">
        <v>217</v>
      </c>
      <c r="H216" s="161">
        <v>8</v>
      </c>
      <c r="I216" s="162"/>
      <c r="L216" s="158"/>
      <c r="M216" s="163"/>
      <c r="T216" s="164"/>
      <c r="AT216" s="159" t="s">
        <v>150</v>
      </c>
      <c r="AU216" s="159" t="s">
        <v>146</v>
      </c>
      <c r="AV216" s="13" t="s">
        <v>145</v>
      </c>
      <c r="AW216" s="13" t="s">
        <v>34</v>
      </c>
      <c r="AX216" s="13" t="s">
        <v>85</v>
      </c>
      <c r="AY216" s="159" t="s">
        <v>138</v>
      </c>
    </row>
    <row r="217" spans="2:65" s="1" customFormat="1" ht="21.75" customHeight="1">
      <c r="B217" s="30"/>
      <c r="C217" s="130" t="s">
        <v>400</v>
      </c>
      <c r="D217" s="130" t="s">
        <v>140</v>
      </c>
      <c r="E217" s="131" t="s">
        <v>628</v>
      </c>
      <c r="F217" s="132" t="s">
        <v>629</v>
      </c>
      <c r="G217" s="133" t="s">
        <v>143</v>
      </c>
      <c r="H217" s="134">
        <v>33.350999999999999</v>
      </c>
      <c r="I217" s="135"/>
      <c r="J217" s="136">
        <f>ROUND(I217*H217,2)</f>
        <v>0</v>
      </c>
      <c r="K217" s="132" t="s">
        <v>144</v>
      </c>
      <c r="L217" s="30"/>
      <c r="M217" s="137" t="s">
        <v>1</v>
      </c>
      <c r="N217" s="138" t="s">
        <v>43</v>
      </c>
      <c r="P217" s="139">
        <f>O217*H217</f>
        <v>0</v>
      </c>
      <c r="Q217" s="139">
        <v>2.0000000000000002E-5</v>
      </c>
      <c r="R217" s="139">
        <f>Q217*H217</f>
        <v>6.6702000000000005E-4</v>
      </c>
      <c r="S217" s="139">
        <v>0</v>
      </c>
      <c r="T217" s="140">
        <f>S217*H217</f>
        <v>0</v>
      </c>
      <c r="AR217" s="141" t="s">
        <v>231</v>
      </c>
      <c r="AT217" s="141" t="s">
        <v>140</v>
      </c>
      <c r="AU217" s="141" t="s">
        <v>146</v>
      </c>
      <c r="AY217" s="15" t="s">
        <v>138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146</v>
      </c>
      <c r="BK217" s="142">
        <f>ROUND(I217*H217,2)</f>
        <v>0</v>
      </c>
      <c r="BL217" s="15" t="s">
        <v>231</v>
      </c>
      <c r="BM217" s="141" t="s">
        <v>630</v>
      </c>
    </row>
    <row r="218" spans="2:65" s="1" customFormat="1" ht="11.25">
      <c r="B218" s="30"/>
      <c r="D218" s="143" t="s">
        <v>148</v>
      </c>
      <c r="F218" s="144" t="s">
        <v>631</v>
      </c>
      <c r="I218" s="145"/>
      <c r="L218" s="30"/>
      <c r="M218" s="146"/>
      <c r="T218" s="54"/>
      <c r="AT218" s="15" t="s">
        <v>148</v>
      </c>
      <c r="AU218" s="15" t="s">
        <v>146</v>
      </c>
    </row>
    <row r="219" spans="2:65" s="12" customFormat="1" ht="11.25">
      <c r="B219" s="147"/>
      <c r="D219" s="148" t="s">
        <v>150</v>
      </c>
      <c r="E219" s="149" t="s">
        <v>1</v>
      </c>
      <c r="F219" s="150" t="s">
        <v>632</v>
      </c>
      <c r="H219" s="151">
        <v>33.350999999999999</v>
      </c>
      <c r="I219" s="152"/>
      <c r="L219" s="147"/>
      <c r="M219" s="153"/>
      <c r="T219" s="154"/>
      <c r="AT219" s="149" t="s">
        <v>150</v>
      </c>
      <c r="AU219" s="149" t="s">
        <v>146</v>
      </c>
      <c r="AV219" s="12" t="s">
        <v>146</v>
      </c>
      <c r="AW219" s="12" t="s">
        <v>34</v>
      </c>
      <c r="AX219" s="12" t="s">
        <v>85</v>
      </c>
      <c r="AY219" s="149" t="s">
        <v>138</v>
      </c>
    </row>
    <row r="220" spans="2:65" s="1" customFormat="1" ht="24.2" customHeight="1">
      <c r="B220" s="30"/>
      <c r="C220" s="130" t="s">
        <v>105</v>
      </c>
      <c r="D220" s="130" t="s">
        <v>140</v>
      </c>
      <c r="E220" s="131" t="s">
        <v>633</v>
      </c>
      <c r="F220" s="132" t="s">
        <v>634</v>
      </c>
      <c r="G220" s="133" t="s">
        <v>143</v>
      </c>
      <c r="H220" s="134">
        <v>8</v>
      </c>
      <c r="I220" s="135"/>
      <c r="J220" s="136">
        <f>ROUND(I220*H220,2)</f>
        <v>0</v>
      </c>
      <c r="K220" s="132" t="s">
        <v>144</v>
      </c>
      <c r="L220" s="30"/>
      <c r="M220" s="137" t="s">
        <v>1</v>
      </c>
      <c r="N220" s="138" t="s">
        <v>43</v>
      </c>
      <c r="P220" s="139">
        <f>O220*H220</f>
        <v>0</v>
      </c>
      <c r="Q220" s="139">
        <v>2.9E-4</v>
      </c>
      <c r="R220" s="139">
        <f>Q220*H220</f>
        <v>2.32E-3</v>
      </c>
      <c r="S220" s="139">
        <v>0</v>
      </c>
      <c r="T220" s="140">
        <f>S220*H220</f>
        <v>0</v>
      </c>
      <c r="AR220" s="141" t="s">
        <v>231</v>
      </c>
      <c r="AT220" s="141" t="s">
        <v>140</v>
      </c>
      <c r="AU220" s="141" t="s">
        <v>146</v>
      </c>
      <c r="AY220" s="15" t="s">
        <v>138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146</v>
      </c>
      <c r="BK220" s="142">
        <f>ROUND(I220*H220,2)</f>
        <v>0</v>
      </c>
      <c r="BL220" s="15" t="s">
        <v>231</v>
      </c>
      <c r="BM220" s="141" t="s">
        <v>635</v>
      </c>
    </row>
    <row r="221" spans="2:65" s="1" customFormat="1" ht="11.25">
      <c r="B221" s="30"/>
      <c r="D221" s="143" t="s">
        <v>148</v>
      </c>
      <c r="F221" s="144" t="s">
        <v>636</v>
      </c>
      <c r="I221" s="145"/>
      <c r="L221" s="30"/>
      <c r="M221" s="146"/>
      <c r="T221" s="54"/>
      <c r="AT221" s="15" t="s">
        <v>148</v>
      </c>
      <c r="AU221" s="15" t="s">
        <v>146</v>
      </c>
    </row>
    <row r="222" spans="2:65" s="12" customFormat="1" ht="11.25">
      <c r="B222" s="147"/>
      <c r="D222" s="148" t="s">
        <v>150</v>
      </c>
      <c r="E222" s="149" t="s">
        <v>1</v>
      </c>
      <c r="F222" s="150" t="s">
        <v>214</v>
      </c>
      <c r="H222" s="151">
        <v>5</v>
      </c>
      <c r="I222" s="152"/>
      <c r="L222" s="147"/>
      <c r="M222" s="153"/>
      <c r="T222" s="154"/>
      <c r="AT222" s="149" t="s">
        <v>150</v>
      </c>
      <c r="AU222" s="149" t="s">
        <v>146</v>
      </c>
      <c r="AV222" s="12" t="s">
        <v>146</v>
      </c>
      <c r="AW222" s="12" t="s">
        <v>34</v>
      </c>
      <c r="AX222" s="12" t="s">
        <v>77</v>
      </c>
      <c r="AY222" s="149" t="s">
        <v>138</v>
      </c>
    </row>
    <row r="223" spans="2:65" s="12" customFormat="1" ht="11.25">
      <c r="B223" s="147"/>
      <c r="D223" s="148" t="s">
        <v>150</v>
      </c>
      <c r="E223" s="149" t="s">
        <v>1</v>
      </c>
      <c r="F223" s="150" t="s">
        <v>215</v>
      </c>
      <c r="H223" s="151">
        <v>2</v>
      </c>
      <c r="I223" s="152"/>
      <c r="L223" s="147"/>
      <c r="M223" s="153"/>
      <c r="T223" s="154"/>
      <c r="AT223" s="149" t="s">
        <v>150</v>
      </c>
      <c r="AU223" s="149" t="s">
        <v>146</v>
      </c>
      <c r="AV223" s="12" t="s">
        <v>146</v>
      </c>
      <c r="AW223" s="12" t="s">
        <v>34</v>
      </c>
      <c r="AX223" s="12" t="s">
        <v>77</v>
      </c>
      <c r="AY223" s="149" t="s">
        <v>138</v>
      </c>
    </row>
    <row r="224" spans="2:65" s="12" customFormat="1" ht="11.25">
      <c r="B224" s="147"/>
      <c r="D224" s="148" t="s">
        <v>150</v>
      </c>
      <c r="E224" s="149" t="s">
        <v>1</v>
      </c>
      <c r="F224" s="150" t="s">
        <v>216</v>
      </c>
      <c r="H224" s="151">
        <v>1</v>
      </c>
      <c r="I224" s="152"/>
      <c r="L224" s="147"/>
      <c r="M224" s="153"/>
      <c r="T224" s="154"/>
      <c r="AT224" s="149" t="s">
        <v>150</v>
      </c>
      <c r="AU224" s="149" t="s">
        <v>146</v>
      </c>
      <c r="AV224" s="12" t="s">
        <v>146</v>
      </c>
      <c r="AW224" s="12" t="s">
        <v>34</v>
      </c>
      <c r="AX224" s="12" t="s">
        <v>77</v>
      </c>
      <c r="AY224" s="149" t="s">
        <v>138</v>
      </c>
    </row>
    <row r="225" spans="2:51" s="13" customFormat="1" ht="11.25">
      <c r="B225" s="158"/>
      <c r="D225" s="148" t="s">
        <v>150</v>
      </c>
      <c r="E225" s="159" t="s">
        <v>1</v>
      </c>
      <c r="F225" s="160" t="s">
        <v>217</v>
      </c>
      <c r="H225" s="161">
        <v>8</v>
      </c>
      <c r="I225" s="162"/>
      <c r="L225" s="158"/>
      <c r="M225" s="178"/>
      <c r="N225" s="179"/>
      <c r="O225" s="179"/>
      <c r="P225" s="179"/>
      <c r="Q225" s="179"/>
      <c r="R225" s="179"/>
      <c r="S225" s="179"/>
      <c r="T225" s="180"/>
      <c r="AT225" s="159" t="s">
        <v>150</v>
      </c>
      <c r="AU225" s="159" t="s">
        <v>146</v>
      </c>
      <c r="AV225" s="13" t="s">
        <v>145</v>
      </c>
      <c r="AW225" s="13" t="s">
        <v>34</v>
      </c>
      <c r="AX225" s="13" t="s">
        <v>85</v>
      </c>
      <c r="AY225" s="159" t="s">
        <v>138</v>
      </c>
    </row>
    <row r="226" spans="2:51" s="1" customFormat="1" ht="6.95" customHeight="1">
      <c r="B226" s="42"/>
      <c r="C226" s="43"/>
      <c r="D226" s="43"/>
      <c r="E226" s="43"/>
      <c r="F226" s="43"/>
      <c r="G226" s="43"/>
      <c r="H226" s="43"/>
      <c r="I226" s="43"/>
      <c r="J226" s="43"/>
      <c r="K226" s="43"/>
      <c r="L226" s="30"/>
    </row>
  </sheetData>
  <sheetProtection algorithmName="SHA-512" hashValue="8D3jj7ZcHOY/3+wOsHt9PLFYsvsE7Z9WXvnB/LrS9aMnrDEZgnqKtiixkzonXoionXdEBa4qBOnKxR7gaXrJ+Q==" saltValue="OqFqz6c5vww85pfb7jLtcxy75vFNy6G9jls0JkM/ZijpCi+szLbZ0hfE8hCrJ/3kZd71fY5HGY6r2igP51Fr5w==" spinCount="100000" sheet="1" objects="1" scenarios="1" formatColumns="0" formatRows="0" autoFilter="0"/>
  <autoFilter ref="C124:K225" xr:uid="{00000000-0009-0000-0000-000007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700-000000000000}"/>
    <hyperlink ref="F135" r:id="rId2" xr:uid="{00000000-0004-0000-0700-000001000000}"/>
    <hyperlink ref="F139" r:id="rId3" xr:uid="{00000000-0004-0000-0700-000002000000}"/>
    <hyperlink ref="F146" r:id="rId4" xr:uid="{00000000-0004-0000-0700-000003000000}"/>
    <hyperlink ref="F149" r:id="rId5" xr:uid="{00000000-0004-0000-0700-000004000000}"/>
    <hyperlink ref="F153" r:id="rId6" xr:uid="{00000000-0004-0000-0700-000005000000}"/>
    <hyperlink ref="F158" r:id="rId7" xr:uid="{00000000-0004-0000-0700-000006000000}"/>
    <hyperlink ref="F171" r:id="rId8" xr:uid="{00000000-0004-0000-0700-000007000000}"/>
    <hyperlink ref="F174" r:id="rId9" xr:uid="{00000000-0004-0000-0700-000008000000}"/>
    <hyperlink ref="F177" r:id="rId10" xr:uid="{00000000-0004-0000-0700-000009000000}"/>
    <hyperlink ref="F183" r:id="rId11" xr:uid="{00000000-0004-0000-0700-00000A000000}"/>
    <hyperlink ref="F186" r:id="rId12" xr:uid="{00000000-0004-0000-0700-00000B000000}"/>
    <hyperlink ref="F189" r:id="rId13" xr:uid="{00000000-0004-0000-0700-00000C000000}"/>
    <hyperlink ref="F191" r:id="rId14" xr:uid="{00000000-0004-0000-0700-00000D000000}"/>
    <hyperlink ref="F195" r:id="rId15" xr:uid="{00000000-0004-0000-0700-00000E000000}"/>
    <hyperlink ref="F201" r:id="rId16" xr:uid="{00000000-0004-0000-0700-00000F000000}"/>
    <hyperlink ref="F209" r:id="rId17" xr:uid="{00000000-0004-0000-0700-000010000000}"/>
    <hyperlink ref="F212" r:id="rId18" xr:uid="{00000000-0004-0000-0700-000011000000}"/>
    <hyperlink ref="F218" r:id="rId19" xr:uid="{00000000-0004-0000-0700-000012000000}"/>
    <hyperlink ref="F221" r:id="rId20" xr:uid="{00000000-0004-0000-07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5" t="s">
        <v>107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111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STAVEBNÍ DOPLNĚNÍ RD č. p. 271, DOLNÍ TŘEŠŇOVEC</v>
      </c>
      <c r="F7" s="221"/>
      <c r="G7" s="221"/>
      <c r="H7" s="221"/>
      <c r="L7" s="18"/>
    </row>
    <row r="8" spans="2:46" s="1" customFormat="1" ht="12" customHeight="1">
      <c r="B8" s="30"/>
      <c r="D8" s="25" t="s">
        <v>112</v>
      </c>
      <c r="L8" s="30"/>
    </row>
    <row r="9" spans="2:46" s="1" customFormat="1" ht="16.5" customHeight="1">
      <c r="B9" s="30"/>
      <c r="E9" s="182" t="s">
        <v>637</v>
      </c>
      <c r="F9" s="222"/>
      <c r="G9" s="222"/>
      <c r="H9" s="222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04"/>
      <c r="G18" s="204"/>
      <c r="H18" s="20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3" t="s">
        <v>41</v>
      </c>
      <c r="E33" s="25" t="s">
        <v>42</v>
      </c>
      <c r="F33" s="89">
        <f>ROUND((SUM(BE124:BE240)),  2)</f>
        <v>0</v>
      </c>
      <c r="I33" s="90">
        <v>0.21</v>
      </c>
      <c r="J33" s="89">
        <f>ROUND(((SUM(BE124:BE240))*I33),  2)</f>
        <v>0</v>
      </c>
      <c r="L33" s="30"/>
    </row>
    <row r="34" spans="2:12" s="1" customFormat="1" ht="14.45" customHeight="1">
      <c r="B34" s="30"/>
      <c r="E34" s="25" t="s">
        <v>43</v>
      </c>
      <c r="F34" s="89">
        <f>ROUND((SUM(BF124:BF240)),  2)</f>
        <v>0</v>
      </c>
      <c r="I34" s="90">
        <v>0.12</v>
      </c>
      <c r="J34" s="89">
        <f>ROUND(((SUM(BF124:BF240))*I34),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9">
        <f>ROUND((SUM(BG124:BG240)),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9">
        <f>ROUND((SUM(BH124:BH240)),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9">
        <f>ROUND((SUM(BI124:BI240)),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116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STAVEBNÍ DOPLNĚNÍ RD č. p. 271, DOLNÍ TŘEŠŇOVEC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112</v>
      </c>
      <c r="L86" s="30"/>
    </row>
    <row r="87" spans="2:47" s="1" customFormat="1" ht="16.5" hidden="1" customHeight="1">
      <c r="B87" s="30"/>
      <c r="E87" s="182" t="str">
        <f>E9</f>
        <v>30 - OPLOCENÍ</v>
      </c>
      <c r="F87" s="222"/>
      <c r="G87" s="222"/>
      <c r="H87" s="222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Dolní Třešňovec</v>
      </c>
      <c r="I89" s="25" t="s">
        <v>22</v>
      </c>
      <c r="J89" s="50" t="str">
        <f>IF(J12="","",J12)</f>
        <v>4. 6. 2025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 xml:space="preserve">Dětský domov Dolní Čermná </v>
      </c>
      <c r="I91" s="25" t="s">
        <v>31</v>
      </c>
      <c r="J91" s="28" t="str">
        <f>E21</f>
        <v>vs-studio s.r.o.</v>
      </c>
      <c r="L91" s="30"/>
    </row>
    <row r="92" spans="2:47" s="1" customFormat="1" ht="15.2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vs-studio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119</v>
      </c>
      <c r="J96" s="64">
        <f>J124</f>
        <v>0</v>
      </c>
      <c r="L96" s="30"/>
      <c r="AU96" s="15" t="s">
        <v>120</v>
      </c>
    </row>
    <row r="97" spans="2:12" s="8" customFormat="1" ht="24.95" hidden="1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hidden="1" customHeight="1">
      <c r="B98" s="106"/>
      <c r="D98" s="107" t="s">
        <v>638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hidden="1" customHeight="1">
      <c r="B99" s="106"/>
      <c r="D99" s="107" t="s">
        <v>465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8" customFormat="1" ht="24.95" hidden="1" customHeight="1">
      <c r="B100" s="102"/>
      <c r="D100" s="103" t="s">
        <v>185</v>
      </c>
      <c r="E100" s="104"/>
      <c r="F100" s="104"/>
      <c r="G100" s="104"/>
      <c r="H100" s="104"/>
      <c r="I100" s="104"/>
      <c r="J100" s="105">
        <f>J171</f>
        <v>0</v>
      </c>
      <c r="L100" s="102"/>
    </row>
    <row r="101" spans="2:12" s="9" customFormat="1" ht="19.899999999999999" hidden="1" customHeight="1">
      <c r="B101" s="106"/>
      <c r="D101" s="107" t="s">
        <v>496</v>
      </c>
      <c r="E101" s="108"/>
      <c r="F101" s="108"/>
      <c r="G101" s="108"/>
      <c r="H101" s="108"/>
      <c r="I101" s="108"/>
      <c r="J101" s="109">
        <f>J172</f>
        <v>0</v>
      </c>
      <c r="L101" s="106"/>
    </row>
    <row r="102" spans="2:12" s="9" customFormat="1" ht="19.899999999999999" hidden="1" customHeight="1">
      <c r="B102" s="106"/>
      <c r="D102" s="107" t="s">
        <v>639</v>
      </c>
      <c r="E102" s="108"/>
      <c r="F102" s="108"/>
      <c r="G102" s="108"/>
      <c r="H102" s="108"/>
      <c r="I102" s="108"/>
      <c r="J102" s="109">
        <f>J183</f>
        <v>0</v>
      </c>
      <c r="L102" s="106"/>
    </row>
    <row r="103" spans="2:12" s="9" customFormat="1" ht="19.899999999999999" hidden="1" customHeight="1">
      <c r="B103" s="106"/>
      <c r="D103" s="107" t="s">
        <v>499</v>
      </c>
      <c r="E103" s="108"/>
      <c r="F103" s="108"/>
      <c r="G103" s="108"/>
      <c r="H103" s="108"/>
      <c r="I103" s="108"/>
      <c r="J103" s="109">
        <f>J189</f>
        <v>0</v>
      </c>
      <c r="L103" s="106"/>
    </row>
    <row r="104" spans="2:12" s="9" customFormat="1" ht="19.899999999999999" hidden="1" customHeight="1">
      <c r="B104" s="106"/>
      <c r="D104" s="107" t="s">
        <v>500</v>
      </c>
      <c r="E104" s="108"/>
      <c r="F104" s="108"/>
      <c r="G104" s="108"/>
      <c r="H104" s="108"/>
      <c r="I104" s="108"/>
      <c r="J104" s="109">
        <f>J204</f>
        <v>0</v>
      </c>
      <c r="L104" s="106"/>
    </row>
    <row r="105" spans="2:12" s="1" customFormat="1" ht="21.75" hidden="1" customHeight="1">
      <c r="B105" s="30"/>
      <c r="L105" s="30"/>
    </row>
    <row r="106" spans="2:12" s="1" customFormat="1" ht="6.95" hidden="1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07" spans="2:12" ht="11.25" hidden="1"/>
    <row r="108" spans="2:12" ht="11.25" hidden="1"/>
    <row r="109" spans="2:12" ht="11.25" hidden="1"/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123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20" t="str">
        <f>E7</f>
        <v>STAVEBNÍ DOPLNĚNÍ RD č. p. 271, DOLNÍ TŘEŠŇOVEC</v>
      </c>
      <c r="F114" s="221"/>
      <c r="G114" s="221"/>
      <c r="H114" s="221"/>
      <c r="L114" s="30"/>
    </row>
    <row r="115" spans="2:65" s="1" customFormat="1" ht="12" customHeight="1">
      <c r="B115" s="30"/>
      <c r="C115" s="25" t="s">
        <v>112</v>
      </c>
      <c r="L115" s="30"/>
    </row>
    <row r="116" spans="2:65" s="1" customFormat="1" ht="16.5" customHeight="1">
      <c r="B116" s="30"/>
      <c r="E116" s="182" t="str">
        <f>E9</f>
        <v>30 - OPLOCENÍ</v>
      </c>
      <c r="F116" s="222"/>
      <c r="G116" s="222"/>
      <c r="H116" s="222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>Dolní Třešňovec</v>
      </c>
      <c r="I118" s="25" t="s">
        <v>22</v>
      </c>
      <c r="J118" s="50" t="str">
        <f>IF(J12="","",J12)</f>
        <v>4. 6. 2025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24</v>
      </c>
      <c r="F120" s="23" t="str">
        <f>E15</f>
        <v xml:space="preserve">Dětský domov Dolní Čermná </v>
      </c>
      <c r="I120" s="25" t="s">
        <v>31</v>
      </c>
      <c r="J120" s="28" t="str">
        <f>E21</f>
        <v>vs-studio s.r.o.</v>
      </c>
      <c r="L120" s="30"/>
    </row>
    <row r="121" spans="2:65" s="1" customFormat="1" ht="15.2" customHeight="1">
      <c r="B121" s="30"/>
      <c r="C121" s="25" t="s">
        <v>29</v>
      </c>
      <c r="F121" s="23" t="str">
        <f>IF(E18="","",E18)</f>
        <v>Vyplň údaj</v>
      </c>
      <c r="I121" s="25" t="s">
        <v>35</v>
      </c>
      <c r="J121" s="28" t="str">
        <f>E24</f>
        <v>vs-studio s.r.o.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124</v>
      </c>
      <c r="D123" s="112" t="s">
        <v>62</v>
      </c>
      <c r="E123" s="112" t="s">
        <v>58</v>
      </c>
      <c r="F123" s="112" t="s">
        <v>59</v>
      </c>
      <c r="G123" s="112" t="s">
        <v>125</v>
      </c>
      <c r="H123" s="112" t="s">
        <v>126</v>
      </c>
      <c r="I123" s="112" t="s">
        <v>127</v>
      </c>
      <c r="J123" s="112" t="s">
        <v>118</v>
      </c>
      <c r="K123" s="113" t="s">
        <v>128</v>
      </c>
      <c r="L123" s="110"/>
      <c r="M123" s="57" t="s">
        <v>1</v>
      </c>
      <c r="N123" s="58" t="s">
        <v>41</v>
      </c>
      <c r="O123" s="58" t="s">
        <v>129</v>
      </c>
      <c r="P123" s="58" t="s">
        <v>130</v>
      </c>
      <c r="Q123" s="58" t="s">
        <v>131</v>
      </c>
      <c r="R123" s="58" t="s">
        <v>132</v>
      </c>
      <c r="S123" s="58" t="s">
        <v>133</v>
      </c>
      <c r="T123" s="59" t="s">
        <v>134</v>
      </c>
    </row>
    <row r="124" spans="2:65" s="1" customFormat="1" ht="22.9" customHeight="1">
      <c r="B124" s="30"/>
      <c r="C124" s="62" t="s">
        <v>135</v>
      </c>
      <c r="J124" s="114">
        <f>BK124</f>
        <v>0</v>
      </c>
      <c r="L124" s="30"/>
      <c r="M124" s="60"/>
      <c r="N124" s="51"/>
      <c r="O124" s="51"/>
      <c r="P124" s="115">
        <f>P125+P171</f>
        <v>0</v>
      </c>
      <c r="Q124" s="51"/>
      <c r="R124" s="115">
        <f>R125+R171</f>
        <v>2.3662865900000001</v>
      </c>
      <c r="S124" s="51"/>
      <c r="T124" s="116">
        <f>T125+T171</f>
        <v>0</v>
      </c>
      <c r="AT124" s="15" t="s">
        <v>76</v>
      </c>
      <c r="AU124" s="15" t="s">
        <v>120</v>
      </c>
      <c r="BK124" s="117">
        <f>BK125+BK171</f>
        <v>0</v>
      </c>
    </row>
    <row r="125" spans="2:65" s="11" customFormat="1" ht="25.9" customHeight="1">
      <c r="B125" s="118"/>
      <c r="D125" s="119" t="s">
        <v>76</v>
      </c>
      <c r="E125" s="120" t="s">
        <v>136</v>
      </c>
      <c r="F125" s="120" t="s">
        <v>137</v>
      </c>
      <c r="I125" s="121"/>
      <c r="J125" s="122">
        <f>BK125</f>
        <v>0</v>
      </c>
      <c r="L125" s="118"/>
      <c r="M125" s="123"/>
      <c r="P125" s="124">
        <f>P126+P136</f>
        <v>0</v>
      </c>
      <c r="R125" s="124">
        <f>R126+R136</f>
        <v>0.59834938999999998</v>
      </c>
      <c r="T125" s="125">
        <f>T126+T136</f>
        <v>0</v>
      </c>
      <c r="AR125" s="119" t="s">
        <v>85</v>
      </c>
      <c r="AT125" s="126" t="s">
        <v>76</v>
      </c>
      <c r="AU125" s="126" t="s">
        <v>77</v>
      </c>
      <c r="AY125" s="119" t="s">
        <v>138</v>
      </c>
      <c r="BK125" s="127">
        <f>BK126+BK136</f>
        <v>0</v>
      </c>
    </row>
    <row r="126" spans="2:65" s="11" customFormat="1" ht="22.9" customHeight="1">
      <c r="B126" s="118"/>
      <c r="D126" s="119" t="s">
        <v>76</v>
      </c>
      <c r="E126" s="128" t="s">
        <v>187</v>
      </c>
      <c r="F126" s="128" t="s">
        <v>188</v>
      </c>
      <c r="I126" s="121"/>
      <c r="J126" s="129">
        <f>BK126</f>
        <v>0</v>
      </c>
      <c r="L126" s="118"/>
      <c r="M126" s="123"/>
      <c r="P126" s="124">
        <f>SUM(P127:P135)</f>
        <v>0</v>
      </c>
      <c r="R126" s="124">
        <f>SUM(R127:R135)</f>
        <v>0</v>
      </c>
      <c r="T126" s="125">
        <f>SUM(T127:T135)</f>
        <v>0</v>
      </c>
      <c r="AR126" s="119" t="s">
        <v>85</v>
      </c>
      <c r="AT126" s="126" t="s">
        <v>76</v>
      </c>
      <c r="AU126" s="126" t="s">
        <v>85</v>
      </c>
      <c r="AY126" s="119" t="s">
        <v>138</v>
      </c>
      <c r="BK126" s="127">
        <f>SUM(BK127:BK135)</f>
        <v>0</v>
      </c>
    </row>
    <row r="127" spans="2:65" s="1" customFormat="1" ht="21.75" customHeight="1">
      <c r="B127" s="30"/>
      <c r="C127" s="130" t="s">
        <v>168</v>
      </c>
      <c r="D127" s="130" t="s">
        <v>140</v>
      </c>
      <c r="E127" s="131" t="s">
        <v>640</v>
      </c>
      <c r="F127" s="132" t="s">
        <v>641</v>
      </c>
      <c r="G127" s="133" t="s">
        <v>198</v>
      </c>
      <c r="H127" s="134">
        <v>2</v>
      </c>
      <c r="I127" s="135"/>
      <c r="J127" s="136">
        <f>ROUND(I127*H127,2)</f>
        <v>0</v>
      </c>
      <c r="K127" s="132" t="s">
        <v>144</v>
      </c>
      <c r="L127" s="30"/>
      <c r="M127" s="137" t="s">
        <v>1</v>
      </c>
      <c r="N127" s="138" t="s">
        <v>43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145</v>
      </c>
      <c r="AT127" s="141" t="s">
        <v>140</v>
      </c>
      <c r="AU127" s="141" t="s">
        <v>146</v>
      </c>
      <c r="AY127" s="15" t="s">
        <v>138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146</v>
      </c>
      <c r="BK127" s="142">
        <f>ROUND(I127*H127,2)</f>
        <v>0</v>
      </c>
      <c r="BL127" s="15" t="s">
        <v>145</v>
      </c>
      <c r="BM127" s="141" t="s">
        <v>642</v>
      </c>
    </row>
    <row r="128" spans="2:65" s="1" customFormat="1" ht="11.25">
      <c r="B128" s="30"/>
      <c r="D128" s="143" t="s">
        <v>148</v>
      </c>
      <c r="F128" s="144" t="s">
        <v>643</v>
      </c>
      <c r="I128" s="145"/>
      <c r="L128" s="30"/>
      <c r="M128" s="146"/>
      <c r="T128" s="54"/>
      <c r="AT128" s="15" t="s">
        <v>148</v>
      </c>
      <c r="AU128" s="15" t="s">
        <v>146</v>
      </c>
    </row>
    <row r="129" spans="2:65" s="12" customFormat="1" ht="11.25">
      <c r="B129" s="147"/>
      <c r="D129" s="148" t="s">
        <v>150</v>
      </c>
      <c r="E129" s="149" t="s">
        <v>1</v>
      </c>
      <c r="F129" s="150" t="s">
        <v>644</v>
      </c>
      <c r="H129" s="151">
        <v>2</v>
      </c>
      <c r="I129" s="152"/>
      <c r="L129" s="147"/>
      <c r="M129" s="153"/>
      <c r="T129" s="154"/>
      <c r="AT129" s="149" t="s">
        <v>150</v>
      </c>
      <c r="AU129" s="149" t="s">
        <v>146</v>
      </c>
      <c r="AV129" s="12" t="s">
        <v>146</v>
      </c>
      <c r="AW129" s="12" t="s">
        <v>34</v>
      </c>
      <c r="AX129" s="12" t="s">
        <v>85</v>
      </c>
      <c r="AY129" s="149" t="s">
        <v>138</v>
      </c>
    </row>
    <row r="130" spans="2:65" s="1" customFormat="1" ht="16.5" customHeight="1">
      <c r="B130" s="30"/>
      <c r="C130" s="130" t="s">
        <v>290</v>
      </c>
      <c r="D130" s="130" t="s">
        <v>140</v>
      </c>
      <c r="E130" s="131" t="s">
        <v>645</v>
      </c>
      <c r="F130" s="132" t="s">
        <v>646</v>
      </c>
      <c r="G130" s="133" t="s">
        <v>314</v>
      </c>
      <c r="H130" s="134">
        <v>6</v>
      </c>
      <c r="I130" s="135"/>
      <c r="J130" s="136">
        <f>ROUND(I130*H130,2)</f>
        <v>0</v>
      </c>
      <c r="K130" s="132" t="s">
        <v>144</v>
      </c>
      <c r="L130" s="30"/>
      <c r="M130" s="137" t="s">
        <v>1</v>
      </c>
      <c r="N130" s="138" t="s">
        <v>43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145</v>
      </c>
      <c r="AT130" s="141" t="s">
        <v>140</v>
      </c>
      <c r="AU130" s="141" t="s">
        <v>146</v>
      </c>
      <c r="AY130" s="15" t="s">
        <v>138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146</v>
      </c>
      <c r="BK130" s="142">
        <f>ROUND(I130*H130,2)</f>
        <v>0</v>
      </c>
      <c r="BL130" s="15" t="s">
        <v>145</v>
      </c>
      <c r="BM130" s="141" t="s">
        <v>647</v>
      </c>
    </row>
    <row r="131" spans="2:65" s="1" customFormat="1" ht="11.25">
      <c r="B131" s="30"/>
      <c r="D131" s="143" t="s">
        <v>148</v>
      </c>
      <c r="F131" s="144" t="s">
        <v>648</v>
      </c>
      <c r="I131" s="145"/>
      <c r="L131" s="30"/>
      <c r="M131" s="146"/>
      <c r="T131" s="54"/>
      <c r="AT131" s="15" t="s">
        <v>148</v>
      </c>
      <c r="AU131" s="15" t="s">
        <v>146</v>
      </c>
    </row>
    <row r="132" spans="2:65" s="1" customFormat="1" ht="16.5" customHeight="1">
      <c r="B132" s="30"/>
      <c r="C132" s="130" t="s">
        <v>430</v>
      </c>
      <c r="D132" s="130" t="s">
        <v>140</v>
      </c>
      <c r="E132" s="131" t="s">
        <v>649</v>
      </c>
      <c r="F132" s="132" t="s">
        <v>650</v>
      </c>
      <c r="G132" s="133" t="s">
        <v>314</v>
      </c>
      <c r="H132" s="134">
        <v>2</v>
      </c>
      <c r="I132" s="135"/>
      <c r="J132" s="136">
        <f>ROUND(I132*H132,2)</f>
        <v>0</v>
      </c>
      <c r="K132" s="132" t="s">
        <v>144</v>
      </c>
      <c r="L132" s="30"/>
      <c r="M132" s="137" t="s">
        <v>1</v>
      </c>
      <c r="N132" s="138" t="s">
        <v>43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145</v>
      </c>
      <c r="AT132" s="141" t="s">
        <v>140</v>
      </c>
      <c r="AU132" s="141" t="s">
        <v>146</v>
      </c>
      <c r="AY132" s="15" t="s">
        <v>138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146</v>
      </c>
      <c r="BK132" s="142">
        <f>ROUND(I132*H132,2)</f>
        <v>0</v>
      </c>
      <c r="BL132" s="15" t="s">
        <v>145</v>
      </c>
      <c r="BM132" s="141" t="s">
        <v>651</v>
      </c>
    </row>
    <row r="133" spans="2:65" s="1" customFormat="1" ht="11.25">
      <c r="B133" s="30"/>
      <c r="D133" s="143" t="s">
        <v>148</v>
      </c>
      <c r="F133" s="144" t="s">
        <v>652</v>
      </c>
      <c r="I133" s="145"/>
      <c r="L133" s="30"/>
      <c r="M133" s="146"/>
      <c r="T133" s="54"/>
      <c r="AT133" s="15" t="s">
        <v>148</v>
      </c>
      <c r="AU133" s="15" t="s">
        <v>146</v>
      </c>
    </row>
    <row r="134" spans="2:65" s="1" customFormat="1" ht="16.5" customHeight="1">
      <c r="B134" s="30"/>
      <c r="C134" s="130" t="s">
        <v>436</v>
      </c>
      <c r="D134" s="130" t="s">
        <v>140</v>
      </c>
      <c r="E134" s="131" t="s">
        <v>653</v>
      </c>
      <c r="F134" s="132" t="s">
        <v>654</v>
      </c>
      <c r="G134" s="133" t="s">
        <v>314</v>
      </c>
      <c r="H134" s="134">
        <v>1</v>
      </c>
      <c r="I134" s="135"/>
      <c r="J134" s="136">
        <f>ROUND(I134*H134,2)</f>
        <v>0</v>
      </c>
      <c r="K134" s="132" t="s">
        <v>144</v>
      </c>
      <c r="L134" s="30"/>
      <c r="M134" s="137" t="s">
        <v>1</v>
      </c>
      <c r="N134" s="138" t="s">
        <v>43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145</v>
      </c>
      <c r="AT134" s="141" t="s">
        <v>140</v>
      </c>
      <c r="AU134" s="141" t="s">
        <v>146</v>
      </c>
      <c r="AY134" s="15" t="s">
        <v>138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146</v>
      </c>
      <c r="BK134" s="142">
        <f>ROUND(I134*H134,2)</f>
        <v>0</v>
      </c>
      <c r="BL134" s="15" t="s">
        <v>145</v>
      </c>
      <c r="BM134" s="141" t="s">
        <v>655</v>
      </c>
    </row>
    <row r="135" spans="2:65" s="1" customFormat="1" ht="11.25">
      <c r="B135" s="30"/>
      <c r="D135" s="143" t="s">
        <v>148</v>
      </c>
      <c r="F135" s="144" t="s">
        <v>656</v>
      </c>
      <c r="I135" s="145"/>
      <c r="L135" s="30"/>
      <c r="M135" s="146"/>
      <c r="T135" s="54"/>
      <c r="AT135" s="15" t="s">
        <v>148</v>
      </c>
      <c r="AU135" s="15" t="s">
        <v>146</v>
      </c>
    </row>
    <row r="136" spans="2:65" s="11" customFormat="1" ht="22.9" customHeight="1">
      <c r="B136" s="118"/>
      <c r="D136" s="119" t="s">
        <v>76</v>
      </c>
      <c r="E136" s="128" t="s">
        <v>174</v>
      </c>
      <c r="F136" s="128" t="s">
        <v>202</v>
      </c>
      <c r="I136" s="121"/>
      <c r="J136" s="129">
        <f>BK136</f>
        <v>0</v>
      </c>
      <c r="L136" s="118"/>
      <c r="M136" s="123"/>
      <c r="P136" s="124">
        <f>SUM(P137:P170)</f>
        <v>0</v>
      </c>
      <c r="R136" s="124">
        <f>SUM(R137:R170)</f>
        <v>0.59834938999999998</v>
      </c>
      <c r="T136" s="125">
        <f>SUM(T137:T170)</f>
        <v>0</v>
      </c>
      <c r="AR136" s="119" t="s">
        <v>85</v>
      </c>
      <c r="AT136" s="126" t="s">
        <v>76</v>
      </c>
      <c r="AU136" s="126" t="s">
        <v>85</v>
      </c>
      <c r="AY136" s="119" t="s">
        <v>138</v>
      </c>
      <c r="BK136" s="127">
        <f>SUM(BK137:BK170)</f>
        <v>0</v>
      </c>
    </row>
    <row r="137" spans="2:65" s="1" customFormat="1" ht="21.75" customHeight="1">
      <c r="B137" s="30"/>
      <c r="C137" s="130" t="s">
        <v>7</v>
      </c>
      <c r="D137" s="130" t="s">
        <v>140</v>
      </c>
      <c r="E137" s="131" t="s">
        <v>657</v>
      </c>
      <c r="F137" s="132" t="s">
        <v>658</v>
      </c>
      <c r="G137" s="133" t="s">
        <v>143</v>
      </c>
      <c r="H137" s="134">
        <v>53.935000000000002</v>
      </c>
      <c r="I137" s="135"/>
      <c r="J137" s="136">
        <f>ROUND(I137*H137,2)</f>
        <v>0</v>
      </c>
      <c r="K137" s="132" t="s">
        <v>144</v>
      </c>
      <c r="L137" s="30"/>
      <c r="M137" s="137" t="s">
        <v>1</v>
      </c>
      <c r="N137" s="138" t="s">
        <v>43</v>
      </c>
      <c r="P137" s="139">
        <f>O137*H137</f>
        <v>0</v>
      </c>
      <c r="Q137" s="139">
        <v>4.3800000000000002E-3</v>
      </c>
      <c r="R137" s="139">
        <f>Q137*H137</f>
        <v>0.23623530000000001</v>
      </c>
      <c r="S137" s="139">
        <v>0</v>
      </c>
      <c r="T137" s="140">
        <f>S137*H137</f>
        <v>0</v>
      </c>
      <c r="AR137" s="141" t="s">
        <v>145</v>
      </c>
      <c r="AT137" s="141" t="s">
        <v>140</v>
      </c>
      <c r="AU137" s="141" t="s">
        <v>146</v>
      </c>
      <c r="AY137" s="15" t="s">
        <v>138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146</v>
      </c>
      <c r="BK137" s="142">
        <f>ROUND(I137*H137,2)</f>
        <v>0</v>
      </c>
      <c r="BL137" s="15" t="s">
        <v>145</v>
      </c>
      <c r="BM137" s="141" t="s">
        <v>659</v>
      </c>
    </row>
    <row r="138" spans="2:65" s="1" customFormat="1" ht="11.25">
      <c r="B138" s="30"/>
      <c r="D138" s="143" t="s">
        <v>148</v>
      </c>
      <c r="F138" s="144" t="s">
        <v>660</v>
      </c>
      <c r="I138" s="145"/>
      <c r="L138" s="30"/>
      <c r="M138" s="146"/>
      <c r="T138" s="54"/>
      <c r="AT138" s="15" t="s">
        <v>148</v>
      </c>
      <c r="AU138" s="15" t="s">
        <v>146</v>
      </c>
    </row>
    <row r="139" spans="2:65" s="12" customFormat="1" ht="11.25">
      <c r="B139" s="147"/>
      <c r="D139" s="148" t="s">
        <v>150</v>
      </c>
      <c r="E139" s="149" t="s">
        <v>1</v>
      </c>
      <c r="F139" s="150" t="s">
        <v>661</v>
      </c>
      <c r="H139" s="151">
        <v>28.52</v>
      </c>
      <c r="I139" s="152"/>
      <c r="L139" s="147"/>
      <c r="M139" s="153"/>
      <c r="T139" s="154"/>
      <c r="AT139" s="149" t="s">
        <v>150</v>
      </c>
      <c r="AU139" s="149" t="s">
        <v>146</v>
      </c>
      <c r="AV139" s="12" t="s">
        <v>146</v>
      </c>
      <c r="AW139" s="12" t="s">
        <v>34</v>
      </c>
      <c r="AX139" s="12" t="s">
        <v>77</v>
      </c>
      <c r="AY139" s="149" t="s">
        <v>138</v>
      </c>
    </row>
    <row r="140" spans="2:65" s="12" customFormat="1" ht="11.25">
      <c r="B140" s="147"/>
      <c r="D140" s="148" t="s">
        <v>150</v>
      </c>
      <c r="E140" s="149" t="s">
        <v>1</v>
      </c>
      <c r="F140" s="150" t="s">
        <v>662</v>
      </c>
      <c r="H140" s="151">
        <v>25.414999999999999</v>
      </c>
      <c r="I140" s="152"/>
      <c r="L140" s="147"/>
      <c r="M140" s="153"/>
      <c r="T140" s="154"/>
      <c r="AT140" s="149" t="s">
        <v>150</v>
      </c>
      <c r="AU140" s="149" t="s">
        <v>146</v>
      </c>
      <c r="AV140" s="12" t="s">
        <v>146</v>
      </c>
      <c r="AW140" s="12" t="s">
        <v>34</v>
      </c>
      <c r="AX140" s="12" t="s">
        <v>77</v>
      </c>
      <c r="AY140" s="149" t="s">
        <v>138</v>
      </c>
    </row>
    <row r="141" spans="2:65" s="13" customFormat="1" ht="11.25">
      <c r="B141" s="158"/>
      <c r="D141" s="148" t="s">
        <v>150</v>
      </c>
      <c r="E141" s="159" t="s">
        <v>1</v>
      </c>
      <c r="F141" s="160" t="s">
        <v>217</v>
      </c>
      <c r="H141" s="161">
        <v>53.935000000000002</v>
      </c>
      <c r="I141" s="162"/>
      <c r="L141" s="158"/>
      <c r="M141" s="163"/>
      <c r="T141" s="164"/>
      <c r="AT141" s="159" t="s">
        <v>150</v>
      </c>
      <c r="AU141" s="159" t="s">
        <v>146</v>
      </c>
      <c r="AV141" s="13" t="s">
        <v>145</v>
      </c>
      <c r="AW141" s="13" t="s">
        <v>34</v>
      </c>
      <c r="AX141" s="13" t="s">
        <v>85</v>
      </c>
      <c r="AY141" s="159" t="s">
        <v>138</v>
      </c>
    </row>
    <row r="142" spans="2:65" s="1" customFormat="1" ht="24.2" customHeight="1">
      <c r="B142" s="30"/>
      <c r="C142" s="130" t="s">
        <v>400</v>
      </c>
      <c r="D142" s="130" t="s">
        <v>140</v>
      </c>
      <c r="E142" s="131" t="s">
        <v>663</v>
      </c>
      <c r="F142" s="132" t="s">
        <v>664</v>
      </c>
      <c r="G142" s="133" t="s">
        <v>314</v>
      </c>
      <c r="H142" s="134">
        <v>44</v>
      </c>
      <c r="I142" s="135"/>
      <c r="J142" s="136">
        <f>ROUND(I142*H142,2)</f>
        <v>0</v>
      </c>
      <c r="K142" s="132" t="s">
        <v>144</v>
      </c>
      <c r="L142" s="30"/>
      <c r="M142" s="137" t="s">
        <v>1</v>
      </c>
      <c r="N142" s="138" t="s">
        <v>43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145</v>
      </c>
      <c r="AT142" s="141" t="s">
        <v>140</v>
      </c>
      <c r="AU142" s="141" t="s">
        <v>146</v>
      </c>
      <c r="AY142" s="15" t="s">
        <v>138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146</v>
      </c>
      <c r="BK142" s="142">
        <f>ROUND(I142*H142,2)</f>
        <v>0</v>
      </c>
      <c r="BL142" s="15" t="s">
        <v>145</v>
      </c>
      <c r="BM142" s="141" t="s">
        <v>665</v>
      </c>
    </row>
    <row r="143" spans="2:65" s="1" customFormat="1" ht="11.25">
      <c r="B143" s="30"/>
      <c r="D143" s="143" t="s">
        <v>148</v>
      </c>
      <c r="F143" s="144" t="s">
        <v>666</v>
      </c>
      <c r="I143" s="145"/>
      <c r="L143" s="30"/>
      <c r="M143" s="146"/>
      <c r="T143" s="54"/>
      <c r="AT143" s="15" t="s">
        <v>148</v>
      </c>
      <c r="AU143" s="15" t="s">
        <v>146</v>
      </c>
    </row>
    <row r="144" spans="2:65" s="12" customFormat="1" ht="11.25">
      <c r="B144" s="147"/>
      <c r="D144" s="148" t="s">
        <v>150</v>
      </c>
      <c r="E144" s="149" t="s">
        <v>1</v>
      </c>
      <c r="F144" s="150" t="s">
        <v>667</v>
      </c>
      <c r="H144" s="151">
        <v>6.16</v>
      </c>
      <c r="I144" s="152"/>
      <c r="L144" s="147"/>
      <c r="M144" s="153"/>
      <c r="T144" s="154"/>
      <c r="AT144" s="149" t="s">
        <v>150</v>
      </c>
      <c r="AU144" s="149" t="s">
        <v>146</v>
      </c>
      <c r="AV144" s="12" t="s">
        <v>146</v>
      </c>
      <c r="AW144" s="12" t="s">
        <v>34</v>
      </c>
      <c r="AX144" s="12" t="s">
        <v>77</v>
      </c>
      <c r="AY144" s="149" t="s">
        <v>138</v>
      </c>
    </row>
    <row r="145" spans="2:65" s="12" customFormat="1" ht="11.25">
      <c r="B145" s="147"/>
      <c r="D145" s="148" t="s">
        <v>150</v>
      </c>
      <c r="E145" s="149" t="s">
        <v>1</v>
      </c>
      <c r="F145" s="150" t="s">
        <v>668</v>
      </c>
      <c r="H145" s="151">
        <v>21.56</v>
      </c>
      <c r="I145" s="152"/>
      <c r="L145" s="147"/>
      <c r="M145" s="153"/>
      <c r="T145" s="154"/>
      <c r="AT145" s="149" t="s">
        <v>150</v>
      </c>
      <c r="AU145" s="149" t="s">
        <v>146</v>
      </c>
      <c r="AV145" s="12" t="s">
        <v>146</v>
      </c>
      <c r="AW145" s="12" t="s">
        <v>34</v>
      </c>
      <c r="AX145" s="12" t="s">
        <v>77</v>
      </c>
      <c r="AY145" s="149" t="s">
        <v>138</v>
      </c>
    </row>
    <row r="146" spans="2:65" s="12" customFormat="1" ht="11.25">
      <c r="B146" s="147"/>
      <c r="D146" s="148" t="s">
        <v>150</v>
      </c>
      <c r="E146" s="149" t="s">
        <v>1</v>
      </c>
      <c r="F146" s="150" t="s">
        <v>669</v>
      </c>
      <c r="H146" s="151">
        <v>3.8719999999999999</v>
      </c>
      <c r="I146" s="152"/>
      <c r="L146" s="147"/>
      <c r="M146" s="153"/>
      <c r="T146" s="154"/>
      <c r="AT146" s="149" t="s">
        <v>150</v>
      </c>
      <c r="AU146" s="149" t="s">
        <v>146</v>
      </c>
      <c r="AV146" s="12" t="s">
        <v>146</v>
      </c>
      <c r="AW146" s="12" t="s">
        <v>34</v>
      </c>
      <c r="AX146" s="12" t="s">
        <v>77</v>
      </c>
      <c r="AY146" s="149" t="s">
        <v>138</v>
      </c>
    </row>
    <row r="147" spans="2:65" s="12" customFormat="1" ht="11.25">
      <c r="B147" s="147"/>
      <c r="D147" s="148" t="s">
        <v>150</v>
      </c>
      <c r="E147" s="149" t="s">
        <v>1</v>
      </c>
      <c r="F147" s="150" t="s">
        <v>670</v>
      </c>
      <c r="H147" s="151">
        <v>5.8079999999999998</v>
      </c>
      <c r="I147" s="152"/>
      <c r="L147" s="147"/>
      <c r="M147" s="153"/>
      <c r="T147" s="154"/>
      <c r="AT147" s="149" t="s">
        <v>150</v>
      </c>
      <c r="AU147" s="149" t="s">
        <v>146</v>
      </c>
      <c r="AV147" s="12" t="s">
        <v>146</v>
      </c>
      <c r="AW147" s="12" t="s">
        <v>34</v>
      </c>
      <c r="AX147" s="12" t="s">
        <v>77</v>
      </c>
      <c r="AY147" s="149" t="s">
        <v>138</v>
      </c>
    </row>
    <row r="148" spans="2:65" s="12" customFormat="1" ht="11.25">
      <c r="B148" s="147"/>
      <c r="D148" s="148" t="s">
        <v>150</v>
      </c>
      <c r="E148" s="149" t="s">
        <v>1</v>
      </c>
      <c r="F148" s="150" t="s">
        <v>671</v>
      </c>
      <c r="H148" s="151">
        <v>6.6</v>
      </c>
      <c r="I148" s="152"/>
      <c r="L148" s="147"/>
      <c r="M148" s="153"/>
      <c r="T148" s="154"/>
      <c r="AT148" s="149" t="s">
        <v>150</v>
      </c>
      <c r="AU148" s="149" t="s">
        <v>146</v>
      </c>
      <c r="AV148" s="12" t="s">
        <v>146</v>
      </c>
      <c r="AW148" s="12" t="s">
        <v>34</v>
      </c>
      <c r="AX148" s="12" t="s">
        <v>77</v>
      </c>
      <c r="AY148" s="149" t="s">
        <v>138</v>
      </c>
    </row>
    <row r="149" spans="2:65" s="13" customFormat="1" ht="11.25">
      <c r="B149" s="158"/>
      <c r="D149" s="148" t="s">
        <v>150</v>
      </c>
      <c r="E149" s="159" t="s">
        <v>1</v>
      </c>
      <c r="F149" s="160" t="s">
        <v>217</v>
      </c>
      <c r="H149" s="161">
        <v>44</v>
      </c>
      <c r="I149" s="162"/>
      <c r="L149" s="158"/>
      <c r="M149" s="163"/>
      <c r="T149" s="164"/>
      <c r="AT149" s="159" t="s">
        <v>150</v>
      </c>
      <c r="AU149" s="159" t="s">
        <v>146</v>
      </c>
      <c r="AV149" s="13" t="s">
        <v>145</v>
      </c>
      <c r="AW149" s="13" t="s">
        <v>34</v>
      </c>
      <c r="AX149" s="13" t="s">
        <v>85</v>
      </c>
      <c r="AY149" s="159" t="s">
        <v>138</v>
      </c>
    </row>
    <row r="150" spans="2:65" s="1" customFormat="1" ht="16.5" customHeight="1">
      <c r="B150" s="30"/>
      <c r="C150" s="165" t="s">
        <v>507</v>
      </c>
      <c r="D150" s="165" t="s">
        <v>235</v>
      </c>
      <c r="E150" s="166" t="s">
        <v>672</v>
      </c>
      <c r="F150" s="167" t="s">
        <v>673</v>
      </c>
      <c r="G150" s="168" t="s">
        <v>314</v>
      </c>
      <c r="H150" s="169">
        <v>46.2</v>
      </c>
      <c r="I150" s="170"/>
      <c r="J150" s="171">
        <f>ROUND(I150*H150,2)</f>
        <v>0</v>
      </c>
      <c r="K150" s="167" t="s">
        <v>144</v>
      </c>
      <c r="L150" s="172"/>
      <c r="M150" s="173" t="s">
        <v>1</v>
      </c>
      <c r="N150" s="174" t="s">
        <v>43</v>
      </c>
      <c r="P150" s="139">
        <f>O150*H150</f>
        <v>0</v>
      </c>
      <c r="Q150" s="139">
        <v>1E-4</v>
      </c>
      <c r="R150" s="139">
        <f>Q150*H150</f>
        <v>4.6200000000000008E-3</v>
      </c>
      <c r="S150" s="139">
        <v>0</v>
      </c>
      <c r="T150" s="140">
        <f>S150*H150</f>
        <v>0</v>
      </c>
      <c r="AR150" s="141" t="s">
        <v>152</v>
      </c>
      <c r="AT150" s="141" t="s">
        <v>235</v>
      </c>
      <c r="AU150" s="141" t="s">
        <v>146</v>
      </c>
      <c r="AY150" s="15" t="s">
        <v>138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146</v>
      </c>
      <c r="BK150" s="142">
        <f>ROUND(I150*H150,2)</f>
        <v>0</v>
      </c>
      <c r="BL150" s="15" t="s">
        <v>145</v>
      </c>
      <c r="BM150" s="141" t="s">
        <v>674</v>
      </c>
    </row>
    <row r="151" spans="2:65" s="12" customFormat="1" ht="11.25">
      <c r="B151" s="147"/>
      <c r="D151" s="148" t="s">
        <v>150</v>
      </c>
      <c r="F151" s="150" t="s">
        <v>675</v>
      </c>
      <c r="H151" s="151">
        <v>46.2</v>
      </c>
      <c r="I151" s="152"/>
      <c r="L151" s="147"/>
      <c r="M151" s="153"/>
      <c r="T151" s="154"/>
      <c r="AT151" s="149" t="s">
        <v>150</v>
      </c>
      <c r="AU151" s="149" t="s">
        <v>146</v>
      </c>
      <c r="AV151" s="12" t="s">
        <v>146</v>
      </c>
      <c r="AW151" s="12" t="s">
        <v>4</v>
      </c>
      <c r="AX151" s="12" t="s">
        <v>85</v>
      </c>
      <c r="AY151" s="149" t="s">
        <v>138</v>
      </c>
    </row>
    <row r="152" spans="2:65" s="1" customFormat="1" ht="24.2" customHeight="1">
      <c r="B152" s="30"/>
      <c r="C152" s="130" t="s">
        <v>601</v>
      </c>
      <c r="D152" s="130" t="s">
        <v>140</v>
      </c>
      <c r="E152" s="131" t="s">
        <v>676</v>
      </c>
      <c r="F152" s="132" t="s">
        <v>677</v>
      </c>
      <c r="G152" s="133" t="s">
        <v>143</v>
      </c>
      <c r="H152" s="134">
        <v>53.935000000000002</v>
      </c>
      <c r="I152" s="135"/>
      <c r="J152" s="136">
        <f>ROUND(I152*H152,2)</f>
        <v>0</v>
      </c>
      <c r="K152" s="132" t="s">
        <v>1</v>
      </c>
      <c r="L152" s="30"/>
      <c r="M152" s="137" t="s">
        <v>1</v>
      </c>
      <c r="N152" s="138" t="s">
        <v>43</v>
      </c>
      <c r="P152" s="139">
        <f>O152*H152</f>
        <v>0</v>
      </c>
      <c r="Q152" s="139">
        <v>1.8000000000000001E-4</v>
      </c>
      <c r="R152" s="139">
        <f>Q152*H152</f>
        <v>9.7083000000000013E-3</v>
      </c>
      <c r="S152" s="139">
        <v>0</v>
      </c>
      <c r="T152" s="140">
        <f>S152*H152</f>
        <v>0</v>
      </c>
      <c r="AR152" s="141" t="s">
        <v>145</v>
      </c>
      <c r="AT152" s="141" t="s">
        <v>140</v>
      </c>
      <c r="AU152" s="141" t="s">
        <v>146</v>
      </c>
      <c r="AY152" s="15" t="s">
        <v>138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146</v>
      </c>
      <c r="BK152" s="142">
        <f>ROUND(I152*H152,2)</f>
        <v>0</v>
      </c>
      <c r="BL152" s="15" t="s">
        <v>145</v>
      </c>
      <c r="BM152" s="141" t="s">
        <v>678</v>
      </c>
    </row>
    <row r="153" spans="2:65" s="12" customFormat="1" ht="11.25">
      <c r="B153" s="147"/>
      <c r="D153" s="148" t="s">
        <v>150</v>
      </c>
      <c r="E153" s="149" t="s">
        <v>1</v>
      </c>
      <c r="F153" s="150" t="s">
        <v>679</v>
      </c>
      <c r="H153" s="151">
        <v>25.414999999999999</v>
      </c>
      <c r="I153" s="152"/>
      <c r="L153" s="147"/>
      <c r="M153" s="153"/>
      <c r="T153" s="154"/>
      <c r="AT153" s="149" t="s">
        <v>150</v>
      </c>
      <c r="AU153" s="149" t="s">
        <v>146</v>
      </c>
      <c r="AV153" s="12" t="s">
        <v>146</v>
      </c>
      <c r="AW153" s="12" t="s">
        <v>34</v>
      </c>
      <c r="AX153" s="12" t="s">
        <v>77</v>
      </c>
      <c r="AY153" s="149" t="s">
        <v>138</v>
      </c>
    </row>
    <row r="154" spans="2:65" s="12" customFormat="1" ht="11.25">
      <c r="B154" s="147"/>
      <c r="D154" s="148" t="s">
        <v>150</v>
      </c>
      <c r="E154" s="149" t="s">
        <v>1</v>
      </c>
      <c r="F154" s="150" t="s">
        <v>680</v>
      </c>
      <c r="H154" s="151">
        <v>28.52</v>
      </c>
      <c r="I154" s="152"/>
      <c r="L154" s="147"/>
      <c r="M154" s="153"/>
      <c r="T154" s="154"/>
      <c r="AT154" s="149" t="s">
        <v>150</v>
      </c>
      <c r="AU154" s="149" t="s">
        <v>146</v>
      </c>
      <c r="AV154" s="12" t="s">
        <v>146</v>
      </c>
      <c r="AW154" s="12" t="s">
        <v>34</v>
      </c>
      <c r="AX154" s="12" t="s">
        <v>77</v>
      </c>
      <c r="AY154" s="149" t="s">
        <v>138</v>
      </c>
    </row>
    <row r="155" spans="2:65" s="13" customFormat="1" ht="11.25">
      <c r="B155" s="158"/>
      <c r="D155" s="148" t="s">
        <v>150</v>
      </c>
      <c r="E155" s="159" t="s">
        <v>1</v>
      </c>
      <c r="F155" s="160" t="s">
        <v>217</v>
      </c>
      <c r="H155" s="161">
        <v>53.935000000000002</v>
      </c>
      <c r="I155" s="162"/>
      <c r="L155" s="158"/>
      <c r="M155" s="163"/>
      <c r="T155" s="164"/>
      <c r="AT155" s="159" t="s">
        <v>150</v>
      </c>
      <c r="AU155" s="159" t="s">
        <v>146</v>
      </c>
      <c r="AV155" s="13" t="s">
        <v>145</v>
      </c>
      <c r="AW155" s="13" t="s">
        <v>34</v>
      </c>
      <c r="AX155" s="13" t="s">
        <v>85</v>
      </c>
      <c r="AY155" s="159" t="s">
        <v>138</v>
      </c>
    </row>
    <row r="156" spans="2:65" s="1" customFormat="1" ht="16.5" customHeight="1">
      <c r="B156" s="30"/>
      <c r="C156" s="165" t="s">
        <v>564</v>
      </c>
      <c r="D156" s="165" t="s">
        <v>235</v>
      </c>
      <c r="E156" s="166" t="s">
        <v>681</v>
      </c>
      <c r="F156" s="167" t="s">
        <v>682</v>
      </c>
      <c r="G156" s="168" t="s">
        <v>683</v>
      </c>
      <c r="H156" s="169">
        <v>70.349999999999994</v>
      </c>
      <c r="I156" s="170"/>
      <c r="J156" s="171">
        <f>ROUND(I156*H156,2)</f>
        <v>0</v>
      </c>
      <c r="K156" s="167" t="s">
        <v>144</v>
      </c>
      <c r="L156" s="172"/>
      <c r="M156" s="173" t="s">
        <v>1</v>
      </c>
      <c r="N156" s="174" t="s">
        <v>43</v>
      </c>
      <c r="P156" s="139">
        <f>O156*H156</f>
        <v>0</v>
      </c>
      <c r="Q156" s="139">
        <v>1E-3</v>
      </c>
      <c r="R156" s="139">
        <f>Q156*H156</f>
        <v>7.0349999999999996E-2</v>
      </c>
      <c r="S156" s="139">
        <v>0</v>
      </c>
      <c r="T156" s="140">
        <f>S156*H156</f>
        <v>0</v>
      </c>
      <c r="AR156" s="141" t="s">
        <v>152</v>
      </c>
      <c r="AT156" s="141" t="s">
        <v>235</v>
      </c>
      <c r="AU156" s="141" t="s">
        <v>146</v>
      </c>
      <c r="AY156" s="15" t="s">
        <v>138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146</v>
      </c>
      <c r="BK156" s="142">
        <f>ROUND(I156*H156,2)</f>
        <v>0</v>
      </c>
      <c r="BL156" s="15" t="s">
        <v>145</v>
      </c>
      <c r="BM156" s="141" t="s">
        <v>684</v>
      </c>
    </row>
    <row r="157" spans="2:65" s="12" customFormat="1" ht="11.25">
      <c r="B157" s="147"/>
      <c r="D157" s="148" t="s">
        <v>150</v>
      </c>
      <c r="E157" s="149" t="s">
        <v>1</v>
      </c>
      <c r="F157" s="150" t="s">
        <v>685</v>
      </c>
      <c r="H157" s="151">
        <v>37.200000000000003</v>
      </c>
      <c r="I157" s="152"/>
      <c r="L157" s="147"/>
      <c r="M157" s="153"/>
      <c r="T157" s="154"/>
      <c r="AT157" s="149" t="s">
        <v>150</v>
      </c>
      <c r="AU157" s="149" t="s">
        <v>146</v>
      </c>
      <c r="AV157" s="12" t="s">
        <v>146</v>
      </c>
      <c r="AW157" s="12" t="s">
        <v>34</v>
      </c>
      <c r="AX157" s="12" t="s">
        <v>77</v>
      </c>
      <c r="AY157" s="149" t="s">
        <v>138</v>
      </c>
    </row>
    <row r="158" spans="2:65" s="12" customFormat="1" ht="11.25">
      <c r="B158" s="147"/>
      <c r="D158" s="148" t="s">
        <v>150</v>
      </c>
      <c r="E158" s="149" t="s">
        <v>1</v>
      </c>
      <c r="F158" s="150" t="s">
        <v>686</v>
      </c>
      <c r="H158" s="151">
        <v>33.15</v>
      </c>
      <c r="I158" s="152"/>
      <c r="L158" s="147"/>
      <c r="M158" s="153"/>
      <c r="T158" s="154"/>
      <c r="AT158" s="149" t="s">
        <v>150</v>
      </c>
      <c r="AU158" s="149" t="s">
        <v>146</v>
      </c>
      <c r="AV158" s="12" t="s">
        <v>146</v>
      </c>
      <c r="AW158" s="12" t="s">
        <v>34</v>
      </c>
      <c r="AX158" s="12" t="s">
        <v>77</v>
      </c>
      <c r="AY158" s="149" t="s">
        <v>138</v>
      </c>
    </row>
    <row r="159" spans="2:65" s="13" customFormat="1" ht="11.25">
      <c r="B159" s="158"/>
      <c r="D159" s="148" t="s">
        <v>150</v>
      </c>
      <c r="E159" s="159" t="s">
        <v>1</v>
      </c>
      <c r="F159" s="160" t="s">
        <v>217</v>
      </c>
      <c r="H159" s="161">
        <v>70.349999999999994</v>
      </c>
      <c r="I159" s="162"/>
      <c r="L159" s="158"/>
      <c r="M159" s="163"/>
      <c r="T159" s="164"/>
      <c r="AT159" s="159" t="s">
        <v>150</v>
      </c>
      <c r="AU159" s="159" t="s">
        <v>146</v>
      </c>
      <c r="AV159" s="13" t="s">
        <v>145</v>
      </c>
      <c r="AW159" s="13" t="s">
        <v>34</v>
      </c>
      <c r="AX159" s="13" t="s">
        <v>85</v>
      </c>
      <c r="AY159" s="159" t="s">
        <v>138</v>
      </c>
    </row>
    <row r="160" spans="2:65" s="1" customFormat="1" ht="16.5" customHeight="1">
      <c r="B160" s="30"/>
      <c r="C160" s="165" t="s">
        <v>576</v>
      </c>
      <c r="D160" s="165" t="s">
        <v>235</v>
      </c>
      <c r="E160" s="166" t="s">
        <v>687</v>
      </c>
      <c r="F160" s="167" t="s">
        <v>688</v>
      </c>
      <c r="G160" s="168" t="s">
        <v>683</v>
      </c>
      <c r="H160" s="169">
        <v>70.349999999999994</v>
      </c>
      <c r="I160" s="170"/>
      <c r="J160" s="171">
        <f>ROUND(I160*H160,2)</f>
        <v>0</v>
      </c>
      <c r="K160" s="167" t="s">
        <v>144</v>
      </c>
      <c r="L160" s="172"/>
      <c r="M160" s="173" t="s">
        <v>1</v>
      </c>
      <c r="N160" s="174" t="s">
        <v>43</v>
      </c>
      <c r="P160" s="139">
        <f>O160*H160</f>
        <v>0</v>
      </c>
      <c r="Q160" s="139">
        <v>1E-3</v>
      </c>
      <c r="R160" s="139">
        <f>Q160*H160</f>
        <v>7.0349999999999996E-2</v>
      </c>
      <c r="S160" s="139">
        <v>0</v>
      </c>
      <c r="T160" s="140">
        <f>S160*H160</f>
        <v>0</v>
      </c>
      <c r="AR160" s="141" t="s">
        <v>152</v>
      </c>
      <c r="AT160" s="141" t="s">
        <v>235</v>
      </c>
      <c r="AU160" s="141" t="s">
        <v>146</v>
      </c>
      <c r="AY160" s="15" t="s">
        <v>138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146</v>
      </c>
      <c r="BK160" s="142">
        <f>ROUND(I160*H160,2)</f>
        <v>0</v>
      </c>
      <c r="BL160" s="15" t="s">
        <v>145</v>
      </c>
      <c r="BM160" s="141" t="s">
        <v>689</v>
      </c>
    </row>
    <row r="161" spans="2:65" s="12" customFormat="1" ht="11.25">
      <c r="B161" s="147"/>
      <c r="D161" s="148" t="s">
        <v>150</v>
      </c>
      <c r="E161" s="149" t="s">
        <v>1</v>
      </c>
      <c r="F161" s="150" t="s">
        <v>686</v>
      </c>
      <c r="H161" s="151">
        <v>33.15</v>
      </c>
      <c r="I161" s="152"/>
      <c r="L161" s="147"/>
      <c r="M161" s="153"/>
      <c r="T161" s="154"/>
      <c r="AT161" s="149" t="s">
        <v>150</v>
      </c>
      <c r="AU161" s="149" t="s">
        <v>146</v>
      </c>
      <c r="AV161" s="12" t="s">
        <v>146</v>
      </c>
      <c r="AW161" s="12" t="s">
        <v>34</v>
      </c>
      <c r="AX161" s="12" t="s">
        <v>77</v>
      </c>
      <c r="AY161" s="149" t="s">
        <v>138</v>
      </c>
    </row>
    <row r="162" spans="2:65" s="12" customFormat="1" ht="11.25">
      <c r="B162" s="147"/>
      <c r="D162" s="148" t="s">
        <v>150</v>
      </c>
      <c r="E162" s="149" t="s">
        <v>1</v>
      </c>
      <c r="F162" s="150" t="s">
        <v>690</v>
      </c>
      <c r="H162" s="151">
        <v>37.200000000000003</v>
      </c>
      <c r="I162" s="152"/>
      <c r="L162" s="147"/>
      <c r="M162" s="153"/>
      <c r="T162" s="154"/>
      <c r="AT162" s="149" t="s">
        <v>150</v>
      </c>
      <c r="AU162" s="149" t="s">
        <v>146</v>
      </c>
      <c r="AV162" s="12" t="s">
        <v>146</v>
      </c>
      <c r="AW162" s="12" t="s">
        <v>34</v>
      </c>
      <c r="AX162" s="12" t="s">
        <v>77</v>
      </c>
      <c r="AY162" s="149" t="s">
        <v>138</v>
      </c>
    </row>
    <row r="163" spans="2:65" s="13" customFormat="1" ht="11.25">
      <c r="B163" s="158"/>
      <c r="D163" s="148" t="s">
        <v>150</v>
      </c>
      <c r="E163" s="159" t="s">
        <v>1</v>
      </c>
      <c r="F163" s="160" t="s">
        <v>217</v>
      </c>
      <c r="H163" s="161">
        <v>70.349999999999994</v>
      </c>
      <c r="I163" s="162"/>
      <c r="L163" s="158"/>
      <c r="M163" s="163"/>
      <c r="T163" s="164"/>
      <c r="AT163" s="159" t="s">
        <v>150</v>
      </c>
      <c r="AU163" s="159" t="s">
        <v>146</v>
      </c>
      <c r="AV163" s="13" t="s">
        <v>145</v>
      </c>
      <c r="AW163" s="13" t="s">
        <v>34</v>
      </c>
      <c r="AX163" s="13" t="s">
        <v>85</v>
      </c>
      <c r="AY163" s="159" t="s">
        <v>138</v>
      </c>
    </row>
    <row r="164" spans="2:65" s="1" customFormat="1" ht="24.2" customHeight="1">
      <c r="B164" s="30"/>
      <c r="C164" s="130" t="s">
        <v>231</v>
      </c>
      <c r="D164" s="130" t="s">
        <v>140</v>
      </c>
      <c r="E164" s="131" t="s">
        <v>691</v>
      </c>
      <c r="F164" s="132" t="s">
        <v>692</v>
      </c>
      <c r="G164" s="133" t="s">
        <v>143</v>
      </c>
      <c r="H164" s="134">
        <v>53.935000000000002</v>
      </c>
      <c r="I164" s="135"/>
      <c r="J164" s="136">
        <f>ROUND(I164*H164,2)</f>
        <v>0</v>
      </c>
      <c r="K164" s="132" t="s">
        <v>1</v>
      </c>
      <c r="L164" s="30"/>
      <c r="M164" s="137" t="s">
        <v>1</v>
      </c>
      <c r="N164" s="138" t="s">
        <v>43</v>
      </c>
      <c r="P164" s="139">
        <f>O164*H164</f>
        <v>0</v>
      </c>
      <c r="Q164" s="139">
        <v>3.8E-3</v>
      </c>
      <c r="R164" s="139">
        <f>Q164*H164</f>
        <v>0.204953</v>
      </c>
      <c r="S164" s="139">
        <v>0</v>
      </c>
      <c r="T164" s="140">
        <f>S164*H164</f>
        <v>0</v>
      </c>
      <c r="AR164" s="141" t="s">
        <v>231</v>
      </c>
      <c r="AT164" s="141" t="s">
        <v>140</v>
      </c>
      <c r="AU164" s="141" t="s">
        <v>146</v>
      </c>
      <c r="AY164" s="15" t="s">
        <v>138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146</v>
      </c>
      <c r="BK164" s="142">
        <f>ROUND(I164*H164,2)</f>
        <v>0</v>
      </c>
      <c r="BL164" s="15" t="s">
        <v>231</v>
      </c>
      <c r="BM164" s="141" t="s">
        <v>693</v>
      </c>
    </row>
    <row r="165" spans="2:65" s="12" customFormat="1" ht="11.25">
      <c r="B165" s="147"/>
      <c r="D165" s="148" t="s">
        <v>150</v>
      </c>
      <c r="E165" s="149" t="s">
        <v>1</v>
      </c>
      <c r="F165" s="150" t="s">
        <v>680</v>
      </c>
      <c r="H165" s="151">
        <v>28.52</v>
      </c>
      <c r="I165" s="152"/>
      <c r="L165" s="147"/>
      <c r="M165" s="153"/>
      <c r="T165" s="154"/>
      <c r="AT165" s="149" t="s">
        <v>150</v>
      </c>
      <c r="AU165" s="149" t="s">
        <v>146</v>
      </c>
      <c r="AV165" s="12" t="s">
        <v>146</v>
      </c>
      <c r="AW165" s="12" t="s">
        <v>34</v>
      </c>
      <c r="AX165" s="12" t="s">
        <v>77</v>
      </c>
      <c r="AY165" s="149" t="s">
        <v>138</v>
      </c>
    </row>
    <row r="166" spans="2:65" s="12" customFormat="1" ht="11.25">
      <c r="B166" s="147"/>
      <c r="D166" s="148" t="s">
        <v>150</v>
      </c>
      <c r="E166" s="149" t="s">
        <v>1</v>
      </c>
      <c r="F166" s="150" t="s">
        <v>679</v>
      </c>
      <c r="H166" s="151">
        <v>25.414999999999999</v>
      </c>
      <c r="I166" s="152"/>
      <c r="L166" s="147"/>
      <c r="M166" s="153"/>
      <c r="T166" s="154"/>
      <c r="AT166" s="149" t="s">
        <v>150</v>
      </c>
      <c r="AU166" s="149" t="s">
        <v>146</v>
      </c>
      <c r="AV166" s="12" t="s">
        <v>146</v>
      </c>
      <c r="AW166" s="12" t="s">
        <v>34</v>
      </c>
      <c r="AX166" s="12" t="s">
        <v>77</v>
      </c>
      <c r="AY166" s="149" t="s">
        <v>138</v>
      </c>
    </row>
    <row r="167" spans="2:65" s="13" customFormat="1" ht="11.25">
      <c r="B167" s="158"/>
      <c r="D167" s="148" t="s">
        <v>150</v>
      </c>
      <c r="E167" s="159" t="s">
        <v>1</v>
      </c>
      <c r="F167" s="160" t="s">
        <v>217</v>
      </c>
      <c r="H167" s="161">
        <v>53.935000000000002</v>
      </c>
      <c r="I167" s="162"/>
      <c r="L167" s="158"/>
      <c r="M167" s="163"/>
      <c r="T167" s="164"/>
      <c r="AT167" s="159" t="s">
        <v>150</v>
      </c>
      <c r="AU167" s="159" t="s">
        <v>146</v>
      </c>
      <c r="AV167" s="13" t="s">
        <v>145</v>
      </c>
      <c r="AW167" s="13" t="s">
        <v>34</v>
      </c>
      <c r="AX167" s="13" t="s">
        <v>85</v>
      </c>
      <c r="AY167" s="159" t="s">
        <v>138</v>
      </c>
    </row>
    <row r="168" spans="2:65" s="1" customFormat="1" ht="16.5" customHeight="1">
      <c r="B168" s="30"/>
      <c r="C168" s="130" t="s">
        <v>146</v>
      </c>
      <c r="D168" s="130" t="s">
        <v>140</v>
      </c>
      <c r="E168" s="131" t="s">
        <v>694</v>
      </c>
      <c r="F168" s="132" t="s">
        <v>695</v>
      </c>
      <c r="G168" s="133" t="s">
        <v>143</v>
      </c>
      <c r="H168" s="134">
        <v>6.4630000000000001</v>
      </c>
      <c r="I168" s="135"/>
      <c r="J168" s="136">
        <f>ROUND(I168*H168,2)</f>
        <v>0</v>
      </c>
      <c r="K168" s="132" t="s">
        <v>144</v>
      </c>
      <c r="L168" s="30"/>
      <c r="M168" s="137" t="s">
        <v>1</v>
      </c>
      <c r="N168" s="138" t="s">
        <v>43</v>
      </c>
      <c r="P168" s="139">
        <f>O168*H168</f>
        <v>0</v>
      </c>
      <c r="Q168" s="139">
        <v>3.3E-4</v>
      </c>
      <c r="R168" s="139">
        <f>Q168*H168</f>
        <v>2.1327899999999999E-3</v>
      </c>
      <c r="S168" s="139">
        <v>0</v>
      </c>
      <c r="T168" s="140">
        <f>S168*H168</f>
        <v>0</v>
      </c>
      <c r="AR168" s="141" t="s">
        <v>145</v>
      </c>
      <c r="AT168" s="141" t="s">
        <v>140</v>
      </c>
      <c r="AU168" s="141" t="s">
        <v>146</v>
      </c>
      <c r="AY168" s="15" t="s">
        <v>138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146</v>
      </c>
      <c r="BK168" s="142">
        <f>ROUND(I168*H168,2)</f>
        <v>0</v>
      </c>
      <c r="BL168" s="15" t="s">
        <v>145</v>
      </c>
      <c r="BM168" s="141" t="s">
        <v>696</v>
      </c>
    </row>
    <row r="169" spans="2:65" s="1" customFormat="1" ht="11.25">
      <c r="B169" s="30"/>
      <c r="D169" s="143" t="s">
        <v>148</v>
      </c>
      <c r="F169" s="144" t="s">
        <v>697</v>
      </c>
      <c r="I169" s="145"/>
      <c r="L169" s="30"/>
      <c r="M169" s="146"/>
      <c r="T169" s="54"/>
      <c r="AT169" s="15" t="s">
        <v>148</v>
      </c>
      <c r="AU169" s="15" t="s">
        <v>146</v>
      </c>
    </row>
    <row r="170" spans="2:65" s="12" customFormat="1" ht="11.25">
      <c r="B170" s="147"/>
      <c r="D170" s="148" t="s">
        <v>150</v>
      </c>
      <c r="E170" s="149" t="s">
        <v>1</v>
      </c>
      <c r="F170" s="150" t="s">
        <v>698</v>
      </c>
      <c r="H170" s="151">
        <v>6.4630000000000001</v>
      </c>
      <c r="I170" s="152"/>
      <c r="L170" s="147"/>
      <c r="M170" s="153"/>
      <c r="T170" s="154"/>
      <c r="AT170" s="149" t="s">
        <v>150</v>
      </c>
      <c r="AU170" s="149" t="s">
        <v>146</v>
      </c>
      <c r="AV170" s="12" t="s">
        <v>146</v>
      </c>
      <c r="AW170" s="12" t="s">
        <v>34</v>
      </c>
      <c r="AX170" s="12" t="s">
        <v>85</v>
      </c>
      <c r="AY170" s="149" t="s">
        <v>138</v>
      </c>
    </row>
    <row r="171" spans="2:65" s="11" customFormat="1" ht="25.9" customHeight="1">
      <c r="B171" s="118"/>
      <c r="D171" s="119" t="s">
        <v>76</v>
      </c>
      <c r="E171" s="120" t="s">
        <v>256</v>
      </c>
      <c r="F171" s="120" t="s">
        <v>257</v>
      </c>
      <c r="I171" s="121"/>
      <c r="J171" s="122">
        <f>BK171</f>
        <v>0</v>
      </c>
      <c r="L171" s="118"/>
      <c r="M171" s="123"/>
      <c r="P171" s="124">
        <f>P172+P183+P189+P204</f>
        <v>0</v>
      </c>
      <c r="R171" s="124">
        <f>R172+R183+R189+R204</f>
        <v>1.7679372000000002</v>
      </c>
      <c r="T171" s="125">
        <f>T172+T183+T189+T204</f>
        <v>0</v>
      </c>
      <c r="AR171" s="119" t="s">
        <v>146</v>
      </c>
      <c r="AT171" s="126" t="s">
        <v>76</v>
      </c>
      <c r="AU171" s="126" t="s">
        <v>77</v>
      </c>
      <c r="AY171" s="119" t="s">
        <v>138</v>
      </c>
      <c r="BK171" s="127">
        <f>BK172+BK183+BK189+BK204</f>
        <v>0</v>
      </c>
    </row>
    <row r="172" spans="2:65" s="11" customFormat="1" ht="22.9" customHeight="1">
      <c r="B172" s="118"/>
      <c r="D172" s="119" t="s">
        <v>76</v>
      </c>
      <c r="E172" s="128" t="s">
        <v>516</v>
      </c>
      <c r="F172" s="128" t="s">
        <v>517</v>
      </c>
      <c r="I172" s="121"/>
      <c r="J172" s="129">
        <f>BK172</f>
        <v>0</v>
      </c>
      <c r="L172" s="118"/>
      <c r="M172" s="123"/>
      <c r="P172" s="124">
        <f>SUM(P173:P182)</f>
        <v>0</v>
      </c>
      <c r="R172" s="124">
        <f>SUM(R173:R182)</f>
        <v>3.5200000000000001E-3</v>
      </c>
      <c r="T172" s="125">
        <f>SUM(T173:T182)</f>
        <v>0</v>
      </c>
      <c r="AR172" s="119" t="s">
        <v>146</v>
      </c>
      <c r="AT172" s="126" t="s">
        <v>76</v>
      </c>
      <c r="AU172" s="126" t="s">
        <v>85</v>
      </c>
      <c r="AY172" s="119" t="s">
        <v>138</v>
      </c>
      <c r="BK172" s="127">
        <f>SUM(BK173:BK182)</f>
        <v>0</v>
      </c>
    </row>
    <row r="173" spans="2:65" s="1" customFormat="1" ht="21.75" customHeight="1">
      <c r="B173" s="30"/>
      <c r="C173" s="130" t="s">
        <v>85</v>
      </c>
      <c r="D173" s="130" t="s">
        <v>140</v>
      </c>
      <c r="E173" s="131" t="s">
        <v>699</v>
      </c>
      <c r="F173" s="132" t="s">
        <v>700</v>
      </c>
      <c r="G173" s="133" t="s">
        <v>314</v>
      </c>
      <c r="H173" s="134">
        <v>22</v>
      </c>
      <c r="I173" s="135"/>
      <c r="J173" s="136">
        <f>ROUND(I173*H173,2)</f>
        <v>0</v>
      </c>
      <c r="K173" s="132" t="s">
        <v>144</v>
      </c>
      <c r="L173" s="30"/>
      <c r="M173" s="137" t="s">
        <v>1</v>
      </c>
      <c r="N173" s="138" t="s">
        <v>43</v>
      </c>
      <c r="P173" s="139">
        <f>O173*H173</f>
        <v>0</v>
      </c>
      <c r="Q173" s="139">
        <v>1.6000000000000001E-4</v>
      </c>
      <c r="R173" s="139">
        <f>Q173*H173</f>
        <v>3.5200000000000001E-3</v>
      </c>
      <c r="S173" s="139">
        <v>0</v>
      </c>
      <c r="T173" s="140">
        <f>S173*H173</f>
        <v>0</v>
      </c>
      <c r="AR173" s="141" t="s">
        <v>231</v>
      </c>
      <c r="AT173" s="141" t="s">
        <v>140</v>
      </c>
      <c r="AU173" s="141" t="s">
        <v>146</v>
      </c>
      <c r="AY173" s="15" t="s">
        <v>138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146</v>
      </c>
      <c r="BK173" s="142">
        <f>ROUND(I173*H173,2)</f>
        <v>0</v>
      </c>
      <c r="BL173" s="15" t="s">
        <v>231</v>
      </c>
      <c r="BM173" s="141" t="s">
        <v>701</v>
      </c>
    </row>
    <row r="174" spans="2:65" s="1" customFormat="1" ht="11.25">
      <c r="B174" s="30"/>
      <c r="D174" s="143" t="s">
        <v>148</v>
      </c>
      <c r="F174" s="144" t="s">
        <v>702</v>
      </c>
      <c r="I174" s="145"/>
      <c r="L174" s="30"/>
      <c r="M174" s="146"/>
      <c r="T174" s="54"/>
      <c r="AT174" s="15" t="s">
        <v>148</v>
      </c>
      <c r="AU174" s="15" t="s">
        <v>146</v>
      </c>
    </row>
    <row r="175" spans="2:65" s="12" customFormat="1" ht="11.25">
      <c r="B175" s="147"/>
      <c r="D175" s="148" t="s">
        <v>150</v>
      </c>
      <c r="E175" s="149" t="s">
        <v>1</v>
      </c>
      <c r="F175" s="150" t="s">
        <v>703</v>
      </c>
      <c r="H175" s="151">
        <v>22</v>
      </c>
      <c r="I175" s="152"/>
      <c r="L175" s="147"/>
      <c r="M175" s="153"/>
      <c r="T175" s="154"/>
      <c r="AT175" s="149" t="s">
        <v>150</v>
      </c>
      <c r="AU175" s="149" t="s">
        <v>146</v>
      </c>
      <c r="AV175" s="12" t="s">
        <v>146</v>
      </c>
      <c r="AW175" s="12" t="s">
        <v>34</v>
      </c>
      <c r="AX175" s="12" t="s">
        <v>85</v>
      </c>
      <c r="AY175" s="149" t="s">
        <v>138</v>
      </c>
    </row>
    <row r="176" spans="2:65" s="1" customFormat="1" ht="16.5" customHeight="1">
      <c r="B176" s="30"/>
      <c r="C176" s="130" t="s">
        <v>511</v>
      </c>
      <c r="D176" s="130" t="s">
        <v>140</v>
      </c>
      <c r="E176" s="131" t="s">
        <v>704</v>
      </c>
      <c r="F176" s="132" t="s">
        <v>705</v>
      </c>
      <c r="G176" s="133" t="s">
        <v>143</v>
      </c>
      <c r="H176" s="134">
        <v>53.935000000000002</v>
      </c>
      <c r="I176" s="135"/>
      <c r="J176" s="136">
        <f>ROUND(I176*H176,2)</f>
        <v>0</v>
      </c>
      <c r="K176" s="132" t="s">
        <v>144</v>
      </c>
      <c r="L176" s="30"/>
      <c r="M176" s="137" t="s">
        <v>1</v>
      </c>
      <c r="N176" s="138" t="s">
        <v>43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145</v>
      </c>
      <c r="AT176" s="141" t="s">
        <v>140</v>
      </c>
      <c r="AU176" s="141" t="s">
        <v>146</v>
      </c>
      <c r="AY176" s="15" t="s">
        <v>138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146</v>
      </c>
      <c r="BK176" s="142">
        <f>ROUND(I176*H176,2)</f>
        <v>0</v>
      </c>
      <c r="BL176" s="15" t="s">
        <v>145</v>
      </c>
      <c r="BM176" s="141" t="s">
        <v>706</v>
      </c>
    </row>
    <row r="177" spans="2:65" s="1" customFormat="1" ht="11.25">
      <c r="B177" s="30"/>
      <c r="D177" s="143" t="s">
        <v>148</v>
      </c>
      <c r="F177" s="144" t="s">
        <v>707</v>
      </c>
      <c r="I177" s="145"/>
      <c r="L177" s="30"/>
      <c r="M177" s="146"/>
      <c r="T177" s="54"/>
      <c r="AT177" s="15" t="s">
        <v>148</v>
      </c>
      <c r="AU177" s="15" t="s">
        <v>146</v>
      </c>
    </row>
    <row r="178" spans="2:65" s="12" customFormat="1" ht="11.25">
      <c r="B178" s="147"/>
      <c r="D178" s="148" t="s">
        <v>150</v>
      </c>
      <c r="E178" s="149" t="s">
        <v>1</v>
      </c>
      <c r="F178" s="150" t="s">
        <v>662</v>
      </c>
      <c r="H178" s="151">
        <v>25.414999999999999</v>
      </c>
      <c r="I178" s="152"/>
      <c r="L178" s="147"/>
      <c r="M178" s="153"/>
      <c r="T178" s="154"/>
      <c r="AT178" s="149" t="s">
        <v>150</v>
      </c>
      <c r="AU178" s="149" t="s">
        <v>146</v>
      </c>
      <c r="AV178" s="12" t="s">
        <v>146</v>
      </c>
      <c r="AW178" s="12" t="s">
        <v>34</v>
      </c>
      <c r="AX178" s="12" t="s">
        <v>77</v>
      </c>
      <c r="AY178" s="149" t="s">
        <v>138</v>
      </c>
    </row>
    <row r="179" spans="2:65" s="12" customFormat="1" ht="11.25">
      <c r="B179" s="147"/>
      <c r="D179" s="148" t="s">
        <v>150</v>
      </c>
      <c r="E179" s="149" t="s">
        <v>1</v>
      </c>
      <c r="F179" s="150" t="s">
        <v>661</v>
      </c>
      <c r="H179" s="151">
        <v>28.52</v>
      </c>
      <c r="I179" s="152"/>
      <c r="L179" s="147"/>
      <c r="M179" s="153"/>
      <c r="T179" s="154"/>
      <c r="AT179" s="149" t="s">
        <v>150</v>
      </c>
      <c r="AU179" s="149" t="s">
        <v>146</v>
      </c>
      <c r="AV179" s="12" t="s">
        <v>146</v>
      </c>
      <c r="AW179" s="12" t="s">
        <v>34</v>
      </c>
      <c r="AX179" s="12" t="s">
        <v>77</v>
      </c>
      <c r="AY179" s="149" t="s">
        <v>138</v>
      </c>
    </row>
    <row r="180" spans="2:65" s="13" customFormat="1" ht="11.25">
      <c r="B180" s="158"/>
      <c r="D180" s="148" t="s">
        <v>150</v>
      </c>
      <c r="E180" s="159" t="s">
        <v>1</v>
      </c>
      <c r="F180" s="160" t="s">
        <v>217</v>
      </c>
      <c r="H180" s="161">
        <v>53.935000000000002</v>
      </c>
      <c r="I180" s="162"/>
      <c r="L180" s="158"/>
      <c r="M180" s="163"/>
      <c r="T180" s="164"/>
      <c r="AT180" s="159" t="s">
        <v>150</v>
      </c>
      <c r="AU180" s="159" t="s">
        <v>146</v>
      </c>
      <c r="AV180" s="13" t="s">
        <v>145</v>
      </c>
      <c r="AW180" s="13" t="s">
        <v>34</v>
      </c>
      <c r="AX180" s="13" t="s">
        <v>85</v>
      </c>
      <c r="AY180" s="159" t="s">
        <v>138</v>
      </c>
    </row>
    <row r="181" spans="2:65" s="1" customFormat="1" ht="24.2" customHeight="1">
      <c r="B181" s="30"/>
      <c r="C181" s="130" t="s">
        <v>382</v>
      </c>
      <c r="D181" s="130" t="s">
        <v>140</v>
      </c>
      <c r="E181" s="131" t="s">
        <v>708</v>
      </c>
      <c r="F181" s="132" t="s">
        <v>709</v>
      </c>
      <c r="G181" s="133" t="s">
        <v>223</v>
      </c>
      <c r="H181" s="134">
        <v>4.0000000000000001E-3</v>
      </c>
      <c r="I181" s="135"/>
      <c r="J181" s="136">
        <f>ROUND(I181*H181,2)</f>
        <v>0</v>
      </c>
      <c r="K181" s="132" t="s">
        <v>144</v>
      </c>
      <c r="L181" s="30"/>
      <c r="M181" s="137" t="s">
        <v>1</v>
      </c>
      <c r="N181" s="138" t="s">
        <v>43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231</v>
      </c>
      <c r="AT181" s="141" t="s">
        <v>140</v>
      </c>
      <c r="AU181" s="141" t="s">
        <v>146</v>
      </c>
      <c r="AY181" s="15" t="s">
        <v>138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146</v>
      </c>
      <c r="BK181" s="142">
        <f>ROUND(I181*H181,2)</f>
        <v>0</v>
      </c>
      <c r="BL181" s="15" t="s">
        <v>231</v>
      </c>
      <c r="BM181" s="141" t="s">
        <v>710</v>
      </c>
    </row>
    <row r="182" spans="2:65" s="1" customFormat="1" ht="11.25">
      <c r="B182" s="30"/>
      <c r="D182" s="143" t="s">
        <v>148</v>
      </c>
      <c r="F182" s="144" t="s">
        <v>711</v>
      </c>
      <c r="I182" s="145"/>
      <c r="L182" s="30"/>
      <c r="M182" s="146"/>
      <c r="T182" s="54"/>
      <c r="AT182" s="15" t="s">
        <v>148</v>
      </c>
      <c r="AU182" s="15" t="s">
        <v>146</v>
      </c>
    </row>
    <row r="183" spans="2:65" s="11" customFormat="1" ht="22.9" customHeight="1">
      <c r="B183" s="118"/>
      <c r="D183" s="119" t="s">
        <v>76</v>
      </c>
      <c r="E183" s="128" t="s">
        <v>712</v>
      </c>
      <c r="F183" s="128" t="s">
        <v>713</v>
      </c>
      <c r="I183" s="121"/>
      <c r="J183" s="129">
        <f>BK183</f>
        <v>0</v>
      </c>
      <c r="L183" s="118"/>
      <c r="M183" s="123"/>
      <c r="P183" s="124">
        <f>SUM(P184:P188)</f>
        <v>0</v>
      </c>
      <c r="R183" s="124">
        <f>SUM(R184:R188)</f>
        <v>9.1760339999999996E-2</v>
      </c>
      <c r="T183" s="125">
        <f>SUM(T184:T188)</f>
        <v>0</v>
      </c>
      <c r="AR183" s="119" t="s">
        <v>146</v>
      </c>
      <c r="AT183" s="126" t="s">
        <v>76</v>
      </c>
      <c r="AU183" s="126" t="s">
        <v>85</v>
      </c>
      <c r="AY183" s="119" t="s">
        <v>138</v>
      </c>
      <c r="BK183" s="127">
        <f>SUM(BK184:BK188)</f>
        <v>0</v>
      </c>
    </row>
    <row r="184" spans="2:65" s="1" customFormat="1" ht="16.5" customHeight="1">
      <c r="B184" s="30"/>
      <c r="C184" s="130" t="s">
        <v>187</v>
      </c>
      <c r="D184" s="130" t="s">
        <v>140</v>
      </c>
      <c r="E184" s="131" t="s">
        <v>714</v>
      </c>
      <c r="F184" s="132" t="s">
        <v>715</v>
      </c>
      <c r="G184" s="133" t="s">
        <v>314</v>
      </c>
      <c r="H184" s="134">
        <v>31.210999999999999</v>
      </c>
      <c r="I184" s="135"/>
      <c r="J184" s="136">
        <f>ROUND(I184*H184,2)</f>
        <v>0</v>
      </c>
      <c r="K184" s="132" t="s">
        <v>144</v>
      </c>
      <c r="L184" s="30"/>
      <c r="M184" s="137" t="s">
        <v>1</v>
      </c>
      <c r="N184" s="138" t="s">
        <v>43</v>
      </c>
      <c r="P184" s="139">
        <f>O184*H184</f>
        <v>0</v>
      </c>
      <c r="Q184" s="139">
        <v>2.9399999999999999E-3</v>
      </c>
      <c r="R184" s="139">
        <f>Q184*H184</f>
        <v>9.1760339999999996E-2</v>
      </c>
      <c r="S184" s="139">
        <v>0</v>
      </c>
      <c r="T184" s="140">
        <f>S184*H184</f>
        <v>0</v>
      </c>
      <c r="AR184" s="141" t="s">
        <v>231</v>
      </c>
      <c r="AT184" s="141" t="s">
        <v>140</v>
      </c>
      <c r="AU184" s="141" t="s">
        <v>146</v>
      </c>
      <c r="AY184" s="15" t="s">
        <v>138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146</v>
      </c>
      <c r="BK184" s="142">
        <f>ROUND(I184*H184,2)</f>
        <v>0</v>
      </c>
      <c r="BL184" s="15" t="s">
        <v>231</v>
      </c>
      <c r="BM184" s="141" t="s">
        <v>716</v>
      </c>
    </row>
    <row r="185" spans="2:65" s="1" customFormat="1" ht="11.25">
      <c r="B185" s="30"/>
      <c r="D185" s="143" t="s">
        <v>148</v>
      </c>
      <c r="F185" s="144" t="s">
        <v>717</v>
      </c>
      <c r="I185" s="145"/>
      <c r="L185" s="30"/>
      <c r="M185" s="146"/>
      <c r="T185" s="54"/>
      <c r="AT185" s="15" t="s">
        <v>148</v>
      </c>
      <c r="AU185" s="15" t="s">
        <v>146</v>
      </c>
    </row>
    <row r="186" spans="2:65" s="12" customFormat="1" ht="22.5">
      <c r="B186" s="147"/>
      <c r="D186" s="148" t="s">
        <v>150</v>
      </c>
      <c r="E186" s="149" t="s">
        <v>1</v>
      </c>
      <c r="F186" s="150" t="s">
        <v>718</v>
      </c>
      <c r="H186" s="151">
        <v>31.210999999999999</v>
      </c>
      <c r="I186" s="152"/>
      <c r="L186" s="147"/>
      <c r="M186" s="153"/>
      <c r="T186" s="154"/>
      <c r="AT186" s="149" t="s">
        <v>150</v>
      </c>
      <c r="AU186" s="149" t="s">
        <v>146</v>
      </c>
      <c r="AV186" s="12" t="s">
        <v>146</v>
      </c>
      <c r="AW186" s="12" t="s">
        <v>34</v>
      </c>
      <c r="AX186" s="12" t="s">
        <v>85</v>
      </c>
      <c r="AY186" s="149" t="s">
        <v>138</v>
      </c>
    </row>
    <row r="187" spans="2:65" s="1" customFormat="1" ht="24.2" customHeight="1">
      <c r="B187" s="30"/>
      <c r="C187" s="130" t="s">
        <v>396</v>
      </c>
      <c r="D187" s="130" t="s">
        <v>140</v>
      </c>
      <c r="E187" s="131" t="s">
        <v>719</v>
      </c>
      <c r="F187" s="132" t="s">
        <v>720</v>
      </c>
      <c r="G187" s="133" t="s">
        <v>223</v>
      </c>
      <c r="H187" s="134">
        <v>9.1999999999999998E-2</v>
      </c>
      <c r="I187" s="135"/>
      <c r="J187" s="136">
        <f>ROUND(I187*H187,2)</f>
        <v>0</v>
      </c>
      <c r="K187" s="132" t="s">
        <v>144</v>
      </c>
      <c r="L187" s="30"/>
      <c r="M187" s="137" t="s">
        <v>1</v>
      </c>
      <c r="N187" s="138" t="s">
        <v>43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231</v>
      </c>
      <c r="AT187" s="141" t="s">
        <v>140</v>
      </c>
      <c r="AU187" s="141" t="s">
        <v>146</v>
      </c>
      <c r="AY187" s="15" t="s">
        <v>138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146</v>
      </c>
      <c r="BK187" s="142">
        <f>ROUND(I187*H187,2)</f>
        <v>0</v>
      </c>
      <c r="BL187" s="15" t="s">
        <v>231</v>
      </c>
      <c r="BM187" s="141" t="s">
        <v>721</v>
      </c>
    </row>
    <row r="188" spans="2:65" s="1" customFormat="1" ht="11.25">
      <c r="B188" s="30"/>
      <c r="D188" s="143" t="s">
        <v>148</v>
      </c>
      <c r="F188" s="144" t="s">
        <v>722</v>
      </c>
      <c r="I188" s="145"/>
      <c r="L188" s="30"/>
      <c r="M188" s="146"/>
      <c r="T188" s="54"/>
      <c r="AT188" s="15" t="s">
        <v>148</v>
      </c>
      <c r="AU188" s="15" t="s">
        <v>146</v>
      </c>
    </row>
    <row r="189" spans="2:65" s="11" customFormat="1" ht="22.9" customHeight="1">
      <c r="B189" s="118"/>
      <c r="D189" s="119" t="s">
        <v>76</v>
      </c>
      <c r="E189" s="128" t="s">
        <v>275</v>
      </c>
      <c r="F189" s="128" t="s">
        <v>276</v>
      </c>
      <c r="I189" s="121"/>
      <c r="J189" s="129">
        <f>BK189</f>
        <v>0</v>
      </c>
      <c r="L189" s="118"/>
      <c r="M189" s="123"/>
      <c r="P189" s="124">
        <f>SUM(P190:P203)</f>
        <v>0</v>
      </c>
      <c r="R189" s="124">
        <f>SUM(R190:R203)</f>
        <v>1.6611820000000002</v>
      </c>
      <c r="T189" s="125">
        <f>SUM(T190:T203)</f>
        <v>0</v>
      </c>
      <c r="AR189" s="119" t="s">
        <v>146</v>
      </c>
      <c r="AT189" s="126" t="s">
        <v>76</v>
      </c>
      <c r="AU189" s="126" t="s">
        <v>85</v>
      </c>
      <c r="AY189" s="119" t="s">
        <v>138</v>
      </c>
      <c r="BK189" s="127">
        <f>SUM(BK190:BK203)</f>
        <v>0</v>
      </c>
    </row>
    <row r="190" spans="2:65" s="1" customFormat="1" ht="16.5" customHeight="1">
      <c r="B190" s="30"/>
      <c r="C190" s="165" t="s">
        <v>455</v>
      </c>
      <c r="D190" s="165" t="s">
        <v>235</v>
      </c>
      <c r="E190" s="166" t="s">
        <v>723</v>
      </c>
      <c r="F190" s="167" t="s">
        <v>724</v>
      </c>
      <c r="G190" s="168" t="s">
        <v>159</v>
      </c>
      <c r="H190" s="169">
        <v>0.308</v>
      </c>
      <c r="I190" s="170"/>
      <c r="J190" s="171">
        <f>ROUND(I190*H190,2)</f>
        <v>0</v>
      </c>
      <c r="K190" s="167" t="s">
        <v>144</v>
      </c>
      <c r="L190" s="172"/>
      <c r="M190" s="173" t="s">
        <v>1</v>
      </c>
      <c r="N190" s="174" t="s">
        <v>43</v>
      </c>
      <c r="P190" s="139">
        <f>O190*H190</f>
        <v>0</v>
      </c>
      <c r="Q190" s="139">
        <v>0.44</v>
      </c>
      <c r="R190" s="139">
        <f>Q190*H190</f>
        <v>0.13552</v>
      </c>
      <c r="S190" s="139">
        <v>0</v>
      </c>
      <c r="T190" s="140">
        <f>S190*H190</f>
        <v>0</v>
      </c>
      <c r="AR190" s="141" t="s">
        <v>238</v>
      </c>
      <c r="AT190" s="141" t="s">
        <v>235</v>
      </c>
      <c r="AU190" s="141" t="s">
        <v>146</v>
      </c>
      <c r="AY190" s="15" t="s">
        <v>138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146</v>
      </c>
      <c r="BK190" s="142">
        <f>ROUND(I190*H190,2)</f>
        <v>0</v>
      </c>
      <c r="BL190" s="15" t="s">
        <v>231</v>
      </c>
      <c r="BM190" s="141" t="s">
        <v>725</v>
      </c>
    </row>
    <row r="191" spans="2:65" s="12" customFormat="1" ht="11.25">
      <c r="B191" s="147"/>
      <c r="D191" s="148" t="s">
        <v>150</v>
      </c>
      <c r="E191" s="149" t="s">
        <v>1</v>
      </c>
      <c r="F191" s="150" t="s">
        <v>726</v>
      </c>
      <c r="H191" s="151">
        <v>0.308</v>
      </c>
      <c r="I191" s="152"/>
      <c r="L191" s="147"/>
      <c r="M191" s="153"/>
      <c r="T191" s="154"/>
      <c r="AT191" s="149" t="s">
        <v>150</v>
      </c>
      <c r="AU191" s="149" t="s">
        <v>146</v>
      </c>
      <c r="AV191" s="12" t="s">
        <v>146</v>
      </c>
      <c r="AW191" s="12" t="s">
        <v>34</v>
      </c>
      <c r="AX191" s="12" t="s">
        <v>85</v>
      </c>
      <c r="AY191" s="149" t="s">
        <v>138</v>
      </c>
    </row>
    <row r="192" spans="2:65" s="1" customFormat="1" ht="16.5" customHeight="1">
      <c r="B192" s="30"/>
      <c r="C192" s="130" t="s">
        <v>145</v>
      </c>
      <c r="D192" s="130" t="s">
        <v>140</v>
      </c>
      <c r="E192" s="131" t="s">
        <v>727</v>
      </c>
      <c r="F192" s="132" t="s">
        <v>728</v>
      </c>
      <c r="G192" s="133" t="s">
        <v>314</v>
      </c>
      <c r="H192" s="134">
        <v>31.210999999999999</v>
      </c>
      <c r="I192" s="135"/>
      <c r="J192" s="136">
        <f>ROUND(I192*H192,2)</f>
        <v>0</v>
      </c>
      <c r="K192" s="132" t="s">
        <v>144</v>
      </c>
      <c r="L192" s="30"/>
      <c r="M192" s="137" t="s">
        <v>1</v>
      </c>
      <c r="N192" s="138" t="s">
        <v>43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231</v>
      </c>
      <c r="AT192" s="141" t="s">
        <v>140</v>
      </c>
      <c r="AU192" s="141" t="s">
        <v>146</v>
      </c>
      <c r="AY192" s="15" t="s">
        <v>138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146</v>
      </c>
      <c r="BK192" s="142">
        <f>ROUND(I192*H192,2)</f>
        <v>0</v>
      </c>
      <c r="BL192" s="15" t="s">
        <v>231</v>
      </c>
      <c r="BM192" s="141" t="s">
        <v>729</v>
      </c>
    </row>
    <row r="193" spans="2:65" s="1" customFormat="1" ht="11.25">
      <c r="B193" s="30"/>
      <c r="D193" s="143" t="s">
        <v>148</v>
      </c>
      <c r="F193" s="144" t="s">
        <v>730</v>
      </c>
      <c r="I193" s="145"/>
      <c r="L193" s="30"/>
      <c r="M193" s="146"/>
      <c r="T193" s="54"/>
      <c r="AT193" s="15" t="s">
        <v>148</v>
      </c>
      <c r="AU193" s="15" t="s">
        <v>146</v>
      </c>
    </row>
    <row r="194" spans="2:65" s="1" customFormat="1" ht="16.5" customHeight="1">
      <c r="B194" s="30"/>
      <c r="C194" s="165" t="s">
        <v>174</v>
      </c>
      <c r="D194" s="165" t="s">
        <v>235</v>
      </c>
      <c r="E194" s="166" t="s">
        <v>731</v>
      </c>
      <c r="F194" s="167" t="s">
        <v>732</v>
      </c>
      <c r="G194" s="168" t="s">
        <v>159</v>
      </c>
      <c r="H194" s="169">
        <v>0.57499999999999996</v>
      </c>
      <c r="I194" s="170"/>
      <c r="J194" s="171">
        <f>ROUND(I194*H194,2)</f>
        <v>0</v>
      </c>
      <c r="K194" s="167" t="s">
        <v>144</v>
      </c>
      <c r="L194" s="172"/>
      <c r="M194" s="173" t="s">
        <v>1</v>
      </c>
      <c r="N194" s="174" t="s">
        <v>43</v>
      </c>
      <c r="P194" s="139">
        <f>O194*H194</f>
        <v>0</v>
      </c>
      <c r="Q194" s="139">
        <v>2.4289999999999998</v>
      </c>
      <c r="R194" s="139">
        <f>Q194*H194</f>
        <v>1.3966749999999999</v>
      </c>
      <c r="S194" s="139">
        <v>0</v>
      </c>
      <c r="T194" s="140">
        <f>S194*H194</f>
        <v>0</v>
      </c>
      <c r="AR194" s="141" t="s">
        <v>238</v>
      </c>
      <c r="AT194" s="141" t="s">
        <v>235</v>
      </c>
      <c r="AU194" s="141" t="s">
        <v>146</v>
      </c>
      <c r="AY194" s="15" t="s">
        <v>138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146</v>
      </c>
      <c r="BK194" s="142">
        <f>ROUND(I194*H194,2)</f>
        <v>0</v>
      </c>
      <c r="BL194" s="15" t="s">
        <v>231</v>
      </c>
      <c r="BM194" s="141" t="s">
        <v>733</v>
      </c>
    </row>
    <row r="195" spans="2:65" s="12" customFormat="1" ht="11.25">
      <c r="B195" s="147"/>
      <c r="D195" s="148" t="s">
        <v>150</v>
      </c>
      <c r="E195" s="149" t="s">
        <v>1</v>
      </c>
      <c r="F195" s="150" t="s">
        <v>734</v>
      </c>
      <c r="H195" s="151">
        <v>0.57499999999999996</v>
      </c>
      <c r="I195" s="152"/>
      <c r="L195" s="147"/>
      <c r="M195" s="153"/>
      <c r="T195" s="154"/>
      <c r="AT195" s="149" t="s">
        <v>150</v>
      </c>
      <c r="AU195" s="149" t="s">
        <v>146</v>
      </c>
      <c r="AV195" s="12" t="s">
        <v>146</v>
      </c>
      <c r="AW195" s="12" t="s">
        <v>34</v>
      </c>
      <c r="AX195" s="12" t="s">
        <v>85</v>
      </c>
      <c r="AY195" s="149" t="s">
        <v>138</v>
      </c>
    </row>
    <row r="196" spans="2:65" s="1" customFormat="1" ht="16.5" customHeight="1">
      <c r="B196" s="30"/>
      <c r="C196" s="165" t="s">
        <v>152</v>
      </c>
      <c r="D196" s="165" t="s">
        <v>235</v>
      </c>
      <c r="E196" s="166" t="s">
        <v>735</v>
      </c>
      <c r="F196" s="167" t="s">
        <v>736</v>
      </c>
      <c r="G196" s="168" t="s">
        <v>143</v>
      </c>
      <c r="H196" s="169">
        <v>8.1479999999999997</v>
      </c>
      <c r="I196" s="170"/>
      <c r="J196" s="171">
        <f>ROUND(I196*H196,2)</f>
        <v>0</v>
      </c>
      <c r="K196" s="167" t="s">
        <v>144</v>
      </c>
      <c r="L196" s="172"/>
      <c r="M196" s="173" t="s">
        <v>1</v>
      </c>
      <c r="N196" s="174" t="s">
        <v>43</v>
      </c>
      <c r="P196" s="139">
        <f>O196*H196</f>
        <v>0</v>
      </c>
      <c r="Q196" s="139">
        <v>1.2E-2</v>
      </c>
      <c r="R196" s="139">
        <f>Q196*H196</f>
        <v>9.7776000000000002E-2</v>
      </c>
      <c r="S196" s="139">
        <v>0</v>
      </c>
      <c r="T196" s="140">
        <f>S196*H196</f>
        <v>0</v>
      </c>
      <c r="AR196" s="141" t="s">
        <v>238</v>
      </c>
      <c r="AT196" s="141" t="s">
        <v>235</v>
      </c>
      <c r="AU196" s="141" t="s">
        <v>146</v>
      </c>
      <c r="AY196" s="15" t="s">
        <v>138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146</v>
      </c>
      <c r="BK196" s="142">
        <f>ROUND(I196*H196,2)</f>
        <v>0</v>
      </c>
      <c r="BL196" s="15" t="s">
        <v>231</v>
      </c>
      <c r="BM196" s="141" t="s">
        <v>737</v>
      </c>
    </row>
    <row r="197" spans="2:65" s="12" customFormat="1" ht="11.25">
      <c r="B197" s="147"/>
      <c r="D197" s="148" t="s">
        <v>150</v>
      </c>
      <c r="E197" s="149" t="s">
        <v>1</v>
      </c>
      <c r="F197" s="150" t="s">
        <v>738</v>
      </c>
      <c r="H197" s="151">
        <v>7.9320000000000004</v>
      </c>
      <c r="I197" s="152"/>
      <c r="L197" s="147"/>
      <c r="M197" s="153"/>
      <c r="T197" s="154"/>
      <c r="AT197" s="149" t="s">
        <v>150</v>
      </c>
      <c r="AU197" s="149" t="s">
        <v>146</v>
      </c>
      <c r="AV197" s="12" t="s">
        <v>146</v>
      </c>
      <c r="AW197" s="12" t="s">
        <v>34</v>
      </c>
      <c r="AX197" s="12" t="s">
        <v>77</v>
      </c>
      <c r="AY197" s="149" t="s">
        <v>138</v>
      </c>
    </row>
    <row r="198" spans="2:65" s="12" customFormat="1" ht="11.25">
      <c r="B198" s="147"/>
      <c r="D198" s="148" t="s">
        <v>150</v>
      </c>
      <c r="E198" s="149" t="s">
        <v>1</v>
      </c>
      <c r="F198" s="150" t="s">
        <v>739</v>
      </c>
      <c r="H198" s="151">
        <v>0.216</v>
      </c>
      <c r="I198" s="152"/>
      <c r="L198" s="147"/>
      <c r="M198" s="153"/>
      <c r="T198" s="154"/>
      <c r="AT198" s="149" t="s">
        <v>150</v>
      </c>
      <c r="AU198" s="149" t="s">
        <v>146</v>
      </c>
      <c r="AV198" s="12" t="s">
        <v>146</v>
      </c>
      <c r="AW198" s="12" t="s">
        <v>34</v>
      </c>
      <c r="AX198" s="12" t="s">
        <v>77</v>
      </c>
      <c r="AY198" s="149" t="s">
        <v>138</v>
      </c>
    </row>
    <row r="199" spans="2:65" s="13" customFormat="1" ht="11.25">
      <c r="B199" s="158"/>
      <c r="D199" s="148" t="s">
        <v>150</v>
      </c>
      <c r="E199" s="159" t="s">
        <v>1</v>
      </c>
      <c r="F199" s="160" t="s">
        <v>217</v>
      </c>
      <c r="H199" s="161">
        <v>8.1479999999999997</v>
      </c>
      <c r="I199" s="162"/>
      <c r="L199" s="158"/>
      <c r="M199" s="163"/>
      <c r="T199" s="164"/>
      <c r="AT199" s="159" t="s">
        <v>150</v>
      </c>
      <c r="AU199" s="159" t="s">
        <v>146</v>
      </c>
      <c r="AV199" s="13" t="s">
        <v>145</v>
      </c>
      <c r="AW199" s="13" t="s">
        <v>34</v>
      </c>
      <c r="AX199" s="13" t="s">
        <v>85</v>
      </c>
      <c r="AY199" s="159" t="s">
        <v>138</v>
      </c>
    </row>
    <row r="200" spans="2:65" s="1" customFormat="1" ht="16.5" customHeight="1">
      <c r="B200" s="30"/>
      <c r="C200" s="165" t="s">
        <v>163</v>
      </c>
      <c r="D200" s="165" t="s">
        <v>235</v>
      </c>
      <c r="E200" s="166" t="s">
        <v>740</v>
      </c>
      <c r="F200" s="167" t="s">
        <v>741</v>
      </c>
      <c r="G200" s="168" t="s">
        <v>742</v>
      </c>
      <c r="H200" s="169">
        <v>31.210999999999999</v>
      </c>
      <c r="I200" s="170"/>
      <c r="J200" s="171">
        <f>ROUND(I200*H200,2)</f>
        <v>0</v>
      </c>
      <c r="K200" s="167" t="s">
        <v>144</v>
      </c>
      <c r="L200" s="172"/>
      <c r="M200" s="173" t="s">
        <v>1</v>
      </c>
      <c r="N200" s="174" t="s">
        <v>43</v>
      </c>
      <c r="P200" s="139">
        <f>O200*H200</f>
        <v>0</v>
      </c>
      <c r="Q200" s="139">
        <v>1E-3</v>
      </c>
      <c r="R200" s="139">
        <f>Q200*H200</f>
        <v>3.1210999999999999E-2</v>
      </c>
      <c r="S200" s="139">
        <v>0</v>
      </c>
      <c r="T200" s="140">
        <f>S200*H200</f>
        <v>0</v>
      </c>
      <c r="AR200" s="141" t="s">
        <v>238</v>
      </c>
      <c r="AT200" s="141" t="s">
        <v>235</v>
      </c>
      <c r="AU200" s="141" t="s">
        <v>146</v>
      </c>
      <c r="AY200" s="15" t="s">
        <v>138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146</v>
      </c>
      <c r="BK200" s="142">
        <f>ROUND(I200*H200,2)</f>
        <v>0</v>
      </c>
      <c r="BL200" s="15" t="s">
        <v>231</v>
      </c>
      <c r="BM200" s="141" t="s">
        <v>743</v>
      </c>
    </row>
    <row r="201" spans="2:65" s="12" customFormat="1" ht="22.5">
      <c r="B201" s="147"/>
      <c r="D201" s="148" t="s">
        <v>150</v>
      </c>
      <c r="E201" s="149" t="s">
        <v>1</v>
      </c>
      <c r="F201" s="150" t="s">
        <v>744</v>
      </c>
      <c r="H201" s="151">
        <v>31.210999999999999</v>
      </c>
      <c r="I201" s="152"/>
      <c r="L201" s="147"/>
      <c r="M201" s="153"/>
      <c r="T201" s="154"/>
      <c r="AT201" s="149" t="s">
        <v>150</v>
      </c>
      <c r="AU201" s="149" t="s">
        <v>146</v>
      </c>
      <c r="AV201" s="12" t="s">
        <v>146</v>
      </c>
      <c r="AW201" s="12" t="s">
        <v>34</v>
      </c>
      <c r="AX201" s="12" t="s">
        <v>85</v>
      </c>
      <c r="AY201" s="149" t="s">
        <v>138</v>
      </c>
    </row>
    <row r="202" spans="2:65" s="1" customFormat="1" ht="24.2" customHeight="1">
      <c r="B202" s="30"/>
      <c r="C202" s="130" t="s">
        <v>99</v>
      </c>
      <c r="D202" s="130" t="s">
        <v>140</v>
      </c>
      <c r="E202" s="131" t="s">
        <v>745</v>
      </c>
      <c r="F202" s="132" t="s">
        <v>746</v>
      </c>
      <c r="G202" s="133" t="s">
        <v>223</v>
      </c>
      <c r="H202" s="134">
        <v>1.661</v>
      </c>
      <c r="I202" s="135"/>
      <c r="J202" s="136">
        <f>ROUND(I202*H202,2)</f>
        <v>0</v>
      </c>
      <c r="K202" s="132" t="s">
        <v>144</v>
      </c>
      <c r="L202" s="30"/>
      <c r="M202" s="137" t="s">
        <v>1</v>
      </c>
      <c r="N202" s="138" t="s">
        <v>43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231</v>
      </c>
      <c r="AT202" s="141" t="s">
        <v>140</v>
      </c>
      <c r="AU202" s="141" t="s">
        <v>146</v>
      </c>
      <c r="AY202" s="15" t="s">
        <v>138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146</v>
      </c>
      <c r="BK202" s="142">
        <f>ROUND(I202*H202,2)</f>
        <v>0</v>
      </c>
      <c r="BL202" s="15" t="s">
        <v>231</v>
      </c>
      <c r="BM202" s="141" t="s">
        <v>747</v>
      </c>
    </row>
    <row r="203" spans="2:65" s="1" customFormat="1" ht="11.25">
      <c r="B203" s="30"/>
      <c r="D203" s="143" t="s">
        <v>148</v>
      </c>
      <c r="F203" s="144" t="s">
        <v>748</v>
      </c>
      <c r="I203" s="145"/>
      <c r="L203" s="30"/>
      <c r="M203" s="146"/>
      <c r="T203" s="54"/>
      <c r="AT203" s="15" t="s">
        <v>148</v>
      </c>
      <c r="AU203" s="15" t="s">
        <v>146</v>
      </c>
    </row>
    <row r="204" spans="2:65" s="11" customFormat="1" ht="22.9" customHeight="1">
      <c r="B204" s="118"/>
      <c r="D204" s="119" t="s">
        <v>76</v>
      </c>
      <c r="E204" s="128" t="s">
        <v>586</v>
      </c>
      <c r="F204" s="128" t="s">
        <v>587</v>
      </c>
      <c r="I204" s="121"/>
      <c r="J204" s="129">
        <f>BK204</f>
        <v>0</v>
      </c>
      <c r="L204" s="118"/>
      <c r="M204" s="123"/>
      <c r="P204" s="124">
        <f>SUM(P205:P240)</f>
        <v>0</v>
      </c>
      <c r="R204" s="124">
        <f>SUM(R205:R240)</f>
        <v>1.147486E-2</v>
      </c>
      <c r="T204" s="125">
        <f>SUM(T205:T240)</f>
        <v>0</v>
      </c>
      <c r="AR204" s="119" t="s">
        <v>146</v>
      </c>
      <c r="AT204" s="126" t="s">
        <v>76</v>
      </c>
      <c r="AU204" s="126" t="s">
        <v>85</v>
      </c>
      <c r="AY204" s="119" t="s">
        <v>138</v>
      </c>
      <c r="BK204" s="127">
        <f>SUM(BK205:BK240)</f>
        <v>0</v>
      </c>
    </row>
    <row r="205" spans="2:65" s="1" customFormat="1" ht="16.5" customHeight="1">
      <c r="B205" s="30"/>
      <c r="C205" s="130" t="s">
        <v>8</v>
      </c>
      <c r="D205" s="130" t="s">
        <v>140</v>
      </c>
      <c r="E205" s="131" t="s">
        <v>588</v>
      </c>
      <c r="F205" s="132" t="s">
        <v>589</v>
      </c>
      <c r="G205" s="133" t="s">
        <v>143</v>
      </c>
      <c r="H205" s="134">
        <v>30.196999999999999</v>
      </c>
      <c r="I205" s="135"/>
      <c r="J205" s="136">
        <f>ROUND(I205*H205,2)</f>
        <v>0</v>
      </c>
      <c r="K205" s="132" t="s">
        <v>144</v>
      </c>
      <c r="L205" s="30"/>
      <c r="M205" s="137" t="s">
        <v>1</v>
      </c>
      <c r="N205" s="138" t="s">
        <v>43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231</v>
      </c>
      <c r="AT205" s="141" t="s">
        <v>140</v>
      </c>
      <c r="AU205" s="141" t="s">
        <v>146</v>
      </c>
      <c r="AY205" s="15" t="s">
        <v>138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146</v>
      </c>
      <c r="BK205" s="142">
        <f>ROUND(I205*H205,2)</f>
        <v>0</v>
      </c>
      <c r="BL205" s="15" t="s">
        <v>231</v>
      </c>
      <c r="BM205" s="141" t="s">
        <v>749</v>
      </c>
    </row>
    <row r="206" spans="2:65" s="1" customFormat="1" ht="11.25">
      <c r="B206" s="30"/>
      <c r="D206" s="143" t="s">
        <v>148</v>
      </c>
      <c r="F206" s="144" t="s">
        <v>591</v>
      </c>
      <c r="I206" s="145"/>
      <c r="L206" s="30"/>
      <c r="M206" s="146"/>
      <c r="T206" s="54"/>
      <c r="AT206" s="15" t="s">
        <v>148</v>
      </c>
      <c r="AU206" s="15" t="s">
        <v>146</v>
      </c>
    </row>
    <row r="207" spans="2:65" s="12" customFormat="1" ht="11.25">
      <c r="B207" s="147"/>
      <c r="D207" s="148" t="s">
        <v>150</v>
      </c>
      <c r="E207" s="149" t="s">
        <v>1</v>
      </c>
      <c r="F207" s="150" t="s">
        <v>750</v>
      </c>
      <c r="H207" s="151">
        <v>0.51500000000000001</v>
      </c>
      <c r="I207" s="152"/>
      <c r="L207" s="147"/>
      <c r="M207" s="153"/>
      <c r="T207" s="154"/>
      <c r="AT207" s="149" t="s">
        <v>150</v>
      </c>
      <c r="AU207" s="149" t="s">
        <v>146</v>
      </c>
      <c r="AV207" s="12" t="s">
        <v>146</v>
      </c>
      <c r="AW207" s="12" t="s">
        <v>34</v>
      </c>
      <c r="AX207" s="12" t="s">
        <v>77</v>
      </c>
      <c r="AY207" s="149" t="s">
        <v>138</v>
      </c>
    </row>
    <row r="208" spans="2:65" s="12" customFormat="1" ht="11.25">
      <c r="B208" s="147"/>
      <c r="D208" s="148" t="s">
        <v>150</v>
      </c>
      <c r="E208" s="149" t="s">
        <v>1</v>
      </c>
      <c r="F208" s="150" t="s">
        <v>751</v>
      </c>
      <c r="H208" s="151">
        <v>20.756</v>
      </c>
      <c r="I208" s="152"/>
      <c r="L208" s="147"/>
      <c r="M208" s="153"/>
      <c r="T208" s="154"/>
      <c r="AT208" s="149" t="s">
        <v>150</v>
      </c>
      <c r="AU208" s="149" t="s">
        <v>146</v>
      </c>
      <c r="AV208" s="12" t="s">
        <v>146</v>
      </c>
      <c r="AW208" s="12" t="s">
        <v>34</v>
      </c>
      <c r="AX208" s="12" t="s">
        <v>77</v>
      </c>
      <c r="AY208" s="149" t="s">
        <v>138</v>
      </c>
    </row>
    <row r="209" spans="2:65" s="12" customFormat="1" ht="11.25">
      <c r="B209" s="147"/>
      <c r="D209" s="148" t="s">
        <v>150</v>
      </c>
      <c r="E209" s="149" t="s">
        <v>1</v>
      </c>
      <c r="F209" s="150" t="s">
        <v>752</v>
      </c>
      <c r="H209" s="151">
        <v>1.548</v>
      </c>
      <c r="I209" s="152"/>
      <c r="L209" s="147"/>
      <c r="M209" s="153"/>
      <c r="T209" s="154"/>
      <c r="AT209" s="149" t="s">
        <v>150</v>
      </c>
      <c r="AU209" s="149" t="s">
        <v>146</v>
      </c>
      <c r="AV209" s="12" t="s">
        <v>146</v>
      </c>
      <c r="AW209" s="12" t="s">
        <v>34</v>
      </c>
      <c r="AX209" s="12" t="s">
        <v>77</v>
      </c>
      <c r="AY209" s="149" t="s">
        <v>138</v>
      </c>
    </row>
    <row r="210" spans="2:65" s="12" customFormat="1" ht="11.25">
      <c r="B210" s="147"/>
      <c r="D210" s="148" t="s">
        <v>150</v>
      </c>
      <c r="E210" s="149" t="s">
        <v>1</v>
      </c>
      <c r="F210" s="150" t="s">
        <v>753</v>
      </c>
      <c r="H210" s="151">
        <v>2.4260000000000002</v>
      </c>
      <c r="I210" s="152"/>
      <c r="L210" s="147"/>
      <c r="M210" s="153"/>
      <c r="T210" s="154"/>
      <c r="AT210" s="149" t="s">
        <v>150</v>
      </c>
      <c r="AU210" s="149" t="s">
        <v>146</v>
      </c>
      <c r="AV210" s="12" t="s">
        <v>146</v>
      </c>
      <c r="AW210" s="12" t="s">
        <v>34</v>
      </c>
      <c r="AX210" s="12" t="s">
        <v>77</v>
      </c>
      <c r="AY210" s="149" t="s">
        <v>138</v>
      </c>
    </row>
    <row r="211" spans="2:65" s="12" customFormat="1" ht="11.25">
      <c r="B211" s="147"/>
      <c r="D211" s="148" t="s">
        <v>150</v>
      </c>
      <c r="E211" s="149" t="s">
        <v>1</v>
      </c>
      <c r="F211" s="150" t="s">
        <v>754</v>
      </c>
      <c r="H211" s="151">
        <v>2.0699999999999998</v>
      </c>
      <c r="I211" s="152"/>
      <c r="L211" s="147"/>
      <c r="M211" s="153"/>
      <c r="T211" s="154"/>
      <c r="AT211" s="149" t="s">
        <v>150</v>
      </c>
      <c r="AU211" s="149" t="s">
        <v>146</v>
      </c>
      <c r="AV211" s="12" t="s">
        <v>146</v>
      </c>
      <c r="AW211" s="12" t="s">
        <v>34</v>
      </c>
      <c r="AX211" s="12" t="s">
        <v>77</v>
      </c>
      <c r="AY211" s="149" t="s">
        <v>138</v>
      </c>
    </row>
    <row r="212" spans="2:65" s="12" customFormat="1" ht="11.25">
      <c r="B212" s="147"/>
      <c r="D212" s="148" t="s">
        <v>150</v>
      </c>
      <c r="E212" s="149" t="s">
        <v>1</v>
      </c>
      <c r="F212" s="150" t="s">
        <v>755</v>
      </c>
      <c r="H212" s="151">
        <v>1.532</v>
      </c>
      <c r="I212" s="152"/>
      <c r="L212" s="147"/>
      <c r="M212" s="153"/>
      <c r="T212" s="154"/>
      <c r="AT212" s="149" t="s">
        <v>150</v>
      </c>
      <c r="AU212" s="149" t="s">
        <v>146</v>
      </c>
      <c r="AV212" s="12" t="s">
        <v>146</v>
      </c>
      <c r="AW212" s="12" t="s">
        <v>34</v>
      </c>
      <c r="AX212" s="12" t="s">
        <v>77</v>
      </c>
      <c r="AY212" s="149" t="s">
        <v>138</v>
      </c>
    </row>
    <row r="213" spans="2:65" s="12" customFormat="1" ht="11.25">
      <c r="B213" s="147"/>
      <c r="D213" s="148" t="s">
        <v>150</v>
      </c>
      <c r="E213" s="149" t="s">
        <v>1</v>
      </c>
      <c r="F213" s="150" t="s">
        <v>756</v>
      </c>
      <c r="H213" s="151">
        <v>1.35</v>
      </c>
      <c r="I213" s="152"/>
      <c r="L213" s="147"/>
      <c r="M213" s="153"/>
      <c r="T213" s="154"/>
      <c r="AT213" s="149" t="s">
        <v>150</v>
      </c>
      <c r="AU213" s="149" t="s">
        <v>146</v>
      </c>
      <c r="AV213" s="12" t="s">
        <v>146</v>
      </c>
      <c r="AW213" s="12" t="s">
        <v>34</v>
      </c>
      <c r="AX213" s="12" t="s">
        <v>77</v>
      </c>
      <c r="AY213" s="149" t="s">
        <v>138</v>
      </c>
    </row>
    <row r="214" spans="2:65" s="13" customFormat="1" ht="11.25">
      <c r="B214" s="158"/>
      <c r="D214" s="148" t="s">
        <v>150</v>
      </c>
      <c r="E214" s="159" t="s">
        <v>1</v>
      </c>
      <c r="F214" s="160" t="s">
        <v>217</v>
      </c>
      <c r="H214" s="161">
        <v>30.197000000000006</v>
      </c>
      <c r="I214" s="162"/>
      <c r="L214" s="158"/>
      <c r="M214" s="163"/>
      <c r="T214" s="164"/>
      <c r="AT214" s="159" t="s">
        <v>150</v>
      </c>
      <c r="AU214" s="159" t="s">
        <v>146</v>
      </c>
      <c r="AV214" s="13" t="s">
        <v>145</v>
      </c>
      <c r="AW214" s="13" t="s">
        <v>34</v>
      </c>
      <c r="AX214" s="13" t="s">
        <v>85</v>
      </c>
      <c r="AY214" s="159" t="s">
        <v>138</v>
      </c>
    </row>
    <row r="215" spans="2:65" s="1" customFormat="1" ht="24.2" customHeight="1">
      <c r="B215" s="30"/>
      <c r="C215" s="130" t="s">
        <v>445</v>
      </c>
      <c r="D215" s="130" t="s">
        <v>140</v>
      </c>
      <c r="E215" s="131" t="s">
        <v>757</v>
      </c>
      <c r="F215" s="132" t="s">
        <v>758</v>
      </c>
      <c r="G215" s="133" t="s">
        <v>143</v>
      </c>
      <c r="H215" s="134">
        <v>30.196999999999999</v>
      </c>
      <c r="I215" s="135"/>
      <c r="J215" s="136">
        <f>ROUND(I215*H215,2)</f>
        <v>0</v>
      </c>
      <c r="K215" s="132" t="s">
        <v>144</v>
      </c>
      <c r="L215" s="30"/>
      <c r="M215" s="137" t="s">
        <v>1</v>
      </c>
      <c r="N215" s="138" t="s">
        <v>43</v>
      </c>
      <c r="P215" s="139">
        <f>O215*H215</f>
        <v>0</v>
      </c>
      <c r="Q215" s="139">
        <v>1.3999999999999999E-4</v>
      </c>
      <c r="R215" s="139">
        <f>Q215*H215</f>
        <v>4.2275799999999999E-3</v>
      </c>
      <c r="S215" s="139">
        <v>0</v>
      </c>
      <c r="T215" s="140">
        <f>S215*H215</f>
        <v>0</v>
      </c>
      <c r="AR215" s="141" t="s">
        <v>231</v>
      </c>
      <c r="AT215" s="141" t="s">
        <v>140</v>
      </c>
      <c r="AU215" s="141" t="s">
        <v>146</v>
      </c>
      <c r="AY215" s="15" t="s">
        <v>138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146</v>
      </c>
      <c r="BK215" s="142">
        <f>ROUND(I215*H215,2)</f>
        <v>0</v>
      </c>
      <c r="BL215" s="15" t="s">
        <v>231</v>
      </c>
      <c r="BM215" s="141" t="s">
        <v>759</v>
      </c>
    </row>
    <row r="216" spans="2:65" s="1" customFormat="1" ht="11.25">
      <c r="B216" s="30"/>
      <c r="D216" s="143" t="s">
        <v>148</v>
      </c>
      <c r="F216" s="144" t="s">
        <v>760</v>
      </c>
      <c r="I216" s="145"/>
      <c r="L216" s="30"/>
      <c r="M216" s="146"/>
      <c r="T216" s="54"/>
      <c r="AT216" s="15" t="s">
        <v>148</v>
      </c>
      <c r="AU216" s="15" t="s">
        <v>146</v>
      </c>
    </row>
    <row r="217" spans="2:65" s="12" customFormat="1" ht="11.25">
      <c r="B217" s="147"/>
      <c r="D217" s="148" t="s">
        <v>150</v>
      </c>
      <c r="E217" s="149" t="s">
        <v>1</v>
      </c>
      <c r="F217" s="150" t="s">
        <v>750</v>
      </c>
      <c r="H217" s="151">
        <v>0.51500000000000001</v>
      </c>
      <c r="I217" s="152"/>
      <c r="L217" s="147"/>
      <c r="M217" s="153"/>
      <c r="T217" s="154"/>
      <c r="AT217" s="149" t="s">
        <v>150</v>
      </c>
      <c r="AU217" s="149" t="s">
        <v>146</v>
      </c>
      <c r="AV217" s="12" t="s">
        <v>146</v>
      </c>
      <c r="AW217" s="12" t="s">
        <v>34</v>
      </c>
      <c r="AX217" s="12" t="s">
        <v>77</v>
      </c>
      <c r="AY217" s="149" t="s">
        <v>138</v>
      </c>
    </row>
    <row r="218" spans="2:65" s="12" customFormat="1" ht="11.25">
      <c r="B218" s="147"/>
      <c r="D218" s="148" t="s">
        <v>150</v>
      </c>
      <c r="E218" s="149" t="s">
        <v>1</v>
      </c>
      <c r="F218" s="150" t="s">
        <v>751</v>
      </c>
      <c r="H218" s="151">
        <v>20.756</v>
      </c>
      <c r="I218" s="152"/>
      <c r="L218" s="147"/>
      <c r="M218" s="153"/>
      <c r="T218" s="154"/>
      <c r="AT218" s="149" t="s">
        <v>150</v>
      </c>
      <c r="AU218" s="149" t="s">
        <v>146</v>
      </c>
      <c r="AV218" s="12" t="s">
        <v>146</v>
      </c>
      <c r="AW218" s="12" t="s">
        <v>34</v>
      </c>
      <c r="AX218" s="12" t="s">
        <v>77</v>
      </c>
      <c r="AY218" s="149" t="s">
        <v>138</v>
      </c>
    </row>
    <row r="219" spans="2:65" s="12" customFormat="1" ht="11.25">
      <c r="B219" s="147"/>
      <c r="D219" s="148" t="s">
        <v>150</v>
      </c>
      <c r="E219" s="149" t="s">
        <v>1</v>
      </c>
      <c r="F219" s="150" t="s">
        <v>752</v>
      </c>
      <c r="H219" s="151">
        <v>1.548</v>
      </c>
      <c r="I219" s="152"/>
      <c r="L219" s="147"/>
      <c r="M219" s="153"/>
      <c r="T219" s="154"/>
      <c r="AT219" s="149" t="s">
        <v>150</v>
      </c>
      <c r="AU219" s="149" t="s">
        <v>146</v>
      </c>
      <c r="AV219" s="12" t="s">
        <v>146</v>
      </c>
      <c r="AW219" s="12" t="s">
        <v>34</v>
      </c>
      <c r="AX219" s="12" t="s">
        <v>77</v>
      </c>
      <c r="AY219" s="149" t="s">
        <v>138</v>
      </c>
    </row>
    <row r="220" spans="2:65" s="12" customFormat="1" ht="11.25">
      <c r="B220" s="147"/>
      <c r="D220" s="148" t="s">
        <v>150</v>
      </c>
      <c r="E220" s="149" t="s">
        <v>1</v>
      </c>
      <c r="F220" s="150" t="s">
        <v>753</v>
      </c>
      <c r="H220" s="151">
        <v>2.4260000000000002</v>
      </c>
      <c r="I220" s="152"/>
      <c r="L220" s="147"/>
      <c r="M220" s="153"/>
      <c r="T220" s="154"/>
      <c r="AT220" s="149" t="s">
        <v>150</v>
      </c>
      <c r="AU220" s="149" t="s">
        <v>146</v>
      </c>
      <c r="AV220" s="12" t="s">
        <v>146</v>
      </c>
      <c r="AW220" s="12" t="s">
        <v>34</v>
      </c>
      <c r="AX220" s="12" t="s">
        <v>77</v>
      </c>
      <c r="AY220" s="149" t="s">
        <v>138</v>
      </c>
    </row>
    <row r="221" spans="2:65" s="12" customFormat="1" ht="11.25">
      <c r="B221" s="147"/>
      <c r="D221" s="148" t="s">
        <v>150</v>
      </c>
      <c r="E221" s="149" t="s">
        <v>1</v>
      </c>
      <c r="F221" s="150" t="s">
        <v>754</v>
      </c>
      <c r="H221" s="151">
        <v>2.0699999999999998</v>
      </c>
      <c r="I221" s="152"/>
      <c r="L221" s="147"/>
      <c r="M221" s="153"/>
      <c r="T221" s="154"/>
      <c r="AT221" s="149" t="s">
        <v>150</v>
      </c>
      <c r="AU221" s="149" t="s">
        <v>146</v>
      </c>
      <c r="AV221" s="12" t="s">
        <v>146</v>
      </c>
      <c r="AW221" s="12" t="s">
        <v>34</v>
      </c>
      <c r="AX221" s="12" t="s">
        <v>77</v>
      </c>
      <c r="AY221" s="149" t="s">
        <v>138</v>
      </c>
    </row>
    <row r="222" spans="2:65" s="12" customFormat="1" ht="11.25">
      <c r="B222" s="147"/>
      <c r="D222" s="148" t="s">
        <v>150</v>
      </c>
      <c r="E222" s="149" t="s">
        <v>1</v>
      </c>
      <c r="F222" s="150" t="s">
        <v>755</v>
      </c>
      <c r="H222" s="151">
        <v>1.532</v>
      </c>
      <c r="I222" s="152"/>
      <c r="L222" s="147"/>
      <c r="M222" s="153"/>
      <c r="T222" s="154"/>
      <c r="AT222" s="149" t="s">
        <v>150</v>
      </c>
      <c r="AU222" s="149" t="s">
        <v>146</v>
      </c>
      <c r="AV222" s="12" t="s">
        <v>146</v>
      </c>
      <c r="AW222" s="12" t="s">
        <v>34</v>
      </c>
      <c r="AX222" s="12" t="s">
        <v>77</v>
      </c>
      <c r="AY222" s="149" t="s">
        <v>138</v>
      </c>
    </row>
    <row r="223" spans="2:65" s="12" customFormat="1" ht="11.25">
      <c r="B223" s="147"/>
      <c r="D223" s="148" t="s">
        <v>150</v>
      </c>
      <c r="E223" s="149" t="s">
        <v>1</v>
      </c>
      <c r="F223" s="150" t="s">
        <v>756</v>
      </c>
      <c r="H223" s="151">
        <v>1.35</v>
      </c>
      <c r="I223" s="152"/>
      <c r="L223" s="147"/>
      <c r="M223" s="153"/>
      <c r="T223" s="154"/>
      <c r="AT223" s="149" t="s">
        <v>150</v>
      </c>
      <c r="AU223" s="149" t="s">
        <v>146</v>
      </c>
      <c r="AV223" s="12" t="s">
        <v>146</v>
      </c>
      <c r="AW223" s="12" t="s">
        <v>34</v>
      </c>
      <c r="AX223" s="12" t="s">
        <v>77</v>
      </c>
      <c r="AY223" s="149" t="s">
        <v>138</v>
      </c>
    </row>
    <row r="224" spans="2:65" s="13" customFormat="1" ht="11.25">
      <c r="B224" s="158"/>
      <c r="D224" s="148" t="s">
        <v>150</v>
      </c>
      <c r="E224" s="159" t="s">
        <v>1</v>
      </c>
      <c r="F224" s="160" t="s">
        <v>217</v>
      </c>
      <c r="H224" s="161">
        <v>30.197000000000006</v>
      </c>
      <c r="I224" s="162"/>
      <c r="L224" s="158"/>
      <c r="M224" s="163"/>
      <c r="T224" s="164"/>
      <c r="AT224" s="159" t="s">
        <v>150</v>
      </c>
      <c r="AU224" s="159" t="s">
        <v>146</v>
      </c>
      <c r="AV224" s="13" t="s">
        <v>145</v>
      </c>
      <c r="AW224" s="13" t="s">
        <v>34</v>
      </c>
      <c r="AX224" s="13" t="s">
        <v>85</v>
      </c>
      <c r="AY224" s="159" t="s">
        <v>138</v>
      </c>
    </row>
    <row r="225" spans="2:65" s="1" customFormat="1" ht="16.5" customHeight="1">
      <c r="B225" s="30"/>
      <c r="C225" s="130" t="s">
        <v>450</v>
      </c>
      <c r="D225" s="130" t="s">
        <v>140</v>
      </c>
      <c r="E225" s="131" t="s">
        <v>761</v>
      </c>
      <c r="F225" s="132" t="s">
        <v>762</v>
      </c>
      <c r="G225" s="133" t="s">
        <v>143</v>
      </c>
      <c r="H225" s="134">
        <v>60.393999999999998</v>
      </c>
      <c r="I225" s="135"/>
      <c r="J225" s="136">
        <f>ROUND(I225*H225,2)</f>
        <v>0</v>
      </c>
      <c r="K225" s="132" t="s">
        <v>144</v>
      </c>
      <c r="L225" s="30"/>
      <c r="M225" s="137" t="s">
        <v>1</v>
      </c>
      <c r="N225" s="138" t="s">
        <v>43</v>
      </c>
      <c r="P225" s="139">
        <f>O225*H225</f>
        <v>0</v>
      </c>
      <c r="Q225" s="139">
        <v>1.2E-4</v>
      </c>
      <c r="R225" s="139">
        <f>Q225*H225</f>
        <v>7.24728E-3</v>
      </c>
      <c r="S225" s="139">
        <v>0</v>
      </c>
      <c r="T225" s="140">
        <f>S225*H225</f>
        <v>0</v>
      </c>
      <c r="AR225" s="141" t="s">
        <v>231</v>
      </c>
      <c r="AT225" s="141" t="s">
        <v>140</v>
      </c>
      <c r="AU225" s="141" t="s">
        <v>146</v>
      </c>
      <c r="AY225" s="15" t="s">
        <v>138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146</v>
      </c>
      <c r="BK225" s="142">
        <f>ROUND(I225*H225,2)</f>
        <v>0</v>
      </c>
      <c r="BL225" s="15" t="s">
        <v>231</v>
      </c>
      <c r="BM225" s="141" t="s">
        <v>763</v>
      </c>
    </row>
    <row r="226" spans="2:65" s="1" customFormat="1" ht="11.25">
      <c r="B226" s="30"/>
      <c r="D226" s="143" t="s">
        <v>148</v>
      </c>
      <c r="F226" s="144" t="s">
        <v>764</v>
      </c>
      <c r="I226" s="145"/>
      <c r="L226" s="30"/>
      <c r="M226" s="146"/>
      <c r="T226" s="54"/>
      <c r="AT226" s="15" t="s">
        <v>148</v>
      </c>
      <c r="AU226" s="15" t="s">
        <v>146</v>
      </c>
    </row>
    <row r="227" spans="2:65" s="12" customFormat="1" ht="11.25">
      <c r="B227" s="147"/>
      <c r="D227" s="148" t="s">
        <v>150</v>
      </c>
      <c r="E227" s="149" t="s">
        <v>1</v>
      </c>
      <c r="F227" s="150" t="s">
        <v>765</v>
      </c>
      <c r="H227" s="151">
        <v>0.51500000000000001</v>
      </c>
      <c r="I227" s="152"/>
      <c r="L227" s="147"/>
      <c r="M227" s="153"/>
      <c r="T227" s="154"/>
      <c r="AT227" s="149" t="s">
        <v>150</v>
      </c>
      <c r="AU227" s="149" t="s">
        <v>146</v>
      </c>
      <c r="AV227" s="12" t="s">
        <v>146</v>
      </c>
      <c r="AW227" s="12" t="s">
        <v>34</v>
      </c>
      <c r="AX227" s="12" t="s">
        <v>77</v>
      </c>
      <c r="AY227" s="149" t="s">
        <v>138</v>
      </c>
    </row>
    <row r="228" spans="2:65" s="12" customFormat="1" ht="11.25">
      <c r="B228" s="147"/>
      <c r="D228" s="148" t="s">
        <v>150</v>
      </c>
      <c r="E228" s="149" t="s">
        <v>1</v>
      </c>
      <c r="F228" s="150" t="s">
        <v>766</v>
      </c>
      <c r="H228" s="151">
        <v>20.756</v>
      </c>
      <c r="I228" s="152"/>
      <c r="L228" s="147"/>
      <c r="M228" s="153"/>
      <c r="T228" s="154"/>
      <c r="AT228" s="149" t="s">
        <v>150</v>
      </c>
      <c r="AU228" s="149" t="s">
        <v>146</v>
      </c>
      <c r="AV228" s="12" t="s">
        <v>146</v>
      </c>
      <c r="AW228" s="12" t="s">
        <v>34</v>
      </c>
      <c r="AX228" s="12" t="s">
        <v>77</v>
      </c>
      <c r="AY228" s="149" t="s">
        <v>138</v>
      </c>
    </row>
    <row r="229" spans="2:65" s="12" customFormat="1" ht="11.25">
      <c r="B229" s="147"/>
      <c r="D229" s="148" t="s">
        <v>150</v>
      </c>
      <c r="E229" s="149" t="s">
        <v>1</v>
      </c>
      <c r="F229" s="150" t="s">
        <v>767</v>
      </c>
      <c r="H229" s="151">
        <v>1.548</v>
      </c>
      <c r="I229" s="152"/>
      <c r="L229" s="147"/>
      <c r="M229" s="153"/>
      <c r="T229" s="154"/>
      <c r="AT229" s="149" t="s">
        <v>150</v>
      </c>
      <c r="AU229" s="149" t="s">
        <v>146</v>
      </c>
      <c r="AV229" s="12" t="s">
        <v>146</v>
      </c>
      <c r="AW229" s="12" t="s">
        <v>34</v>
      </c>
      <c r="AX229" s="12" t="s">
        <v>77</v>
      </c>
      <c r="AY229" s="149" t="s">
        <v>138</v>
      </c>
    </row>
    <row r="230" spans="2:65" s="12" customFormat="1" ht="11.25">
      <c r="B230" s="147"/>
      <c r="D230" s="148" t="s">
        <v>150</v>
      </c>
      <c r="E230" s="149" t="s">
        <v>1</v>
      </c>
      <c r="F230" s="150" t="s">
        <v>768</v>
      </c>
      <c r="H230" s="151">
        <v>2.4260000000000002</v>
      </c>
      <c r="I230" s="152"/>
      <c r="L230" s="147"/>
      <c r="M230" s="153"/>
      <c r="T230" s="154"/>
      <c r="AT230" s="149" t="s">
        <v>150</v>
      </c>
      <c r="AU230" s="149" t="s">
        <v>146</v>
      </c>
      <c r="AV230" s="12" t="s">
        <v>146</v>
      </c>
      <c r="AW230" s="12" t="s">
        <v>34</v>
      </c>
      <c r="AX230" s="12" t="s">
        <v>77</v>
      </c>
      <c r="AY230" s="149" t="s">
        <v>138</v>
      </c>
    </row>
    <row r="231" spans="2:65" s="12" customFormat="1" ht="11.25">
      <c r="B231" s="147"/>
      <c r="D231" s="148" t="s">
        <v>150</v>
      </c>
      <c r="E231" s="149" t="s">
        <v>1</v>
      </c>
      <c r="F231" s="150" t="s">
        <v>769</v>
      </c>
      <c r="H231" s="151">
        <v>2.0699999999999998</v>
      </c>
      <c r="I231" s="152"/>
      <c r="L231" s="147"/>
      <c r="M231" s="153"/>
      <c r="T231" s="154"/>
      <c r="AT231" s="149" t="s">
        <v>150</v>
      </c>
      <c r="AU231" s="149" t="s">
        <v>146</v>
      </c>
      <c r="AV231" s="12" t="s">
        <v>146</v>
      </c>
      <c r="AW231" s="12" t="s">
        <v>34</v>
      </c>
      <c r="AX231" s="12" t="s">
        <v>77</v>
      </c>
      <c r="AY231" s="149" t="s">
        <v>138</v>
      </c>
    </row>
    <row r="232" spans="2:65" s="12" customFormat="1" ht="11.25">
      <c r="B232" s="147"/>
      <c r="D232" s="148" t="s">
        <v>150</v>
      </c>
      <c r="E232" s="149" t="s">
        <v>1</v>
      </c>
      <c r="F232" s="150" t="s">
        <v>770</v>
      </c>
      <c r="H232" s="151">
        <v>1.532</v>
      </c>
      <c r="I232" s="152"/>
      <c r="L232" s="147"/>
      <c r="M232" s="153"/>
      <c r="T232" s="154"/>
      <c r="AT232" s="149" t="s">
        <v>150</v>
      </c>
      <c r="AU232" s="149" t="s">
        <v>146</v>
      </c>
      <c r="AV232" s="12" t="s">
        <v>146</v>
      </c>
      <c r="AW232" s="12" t="s">
        <v>34</v>
      </c>
      <c r="AX232" s="12" t="s">
        <v>77</v>
      </c>
      <c r="AY232" s="149" t="s">
        <v>138</v>
      </c>
    </row>
    <row r="233" spans="2:65" s="12" customFormat="1" ht="11.25">
      <c r="B233" s="147"/>
      <c r="D233" s="148" t="s">
        <v>150</v>
      </c>
      <c r="E233" s="149" t="s">
        <v>1</v>
      </c>
      <c r="F233" s="150" t="s">
        <v>771</v>
      </c>
      <c r="H233" s="151">
        <v>1.35</v>
      </c>
      <c r="I233" s="152"/>
      <c r="L233" s="147"/>
      <c r="M233" s="153"/>
      <c r="T233" s="154"/>
      <c r="AT233" s="149" t="s">
        <v>150</v>
      </c>
      <c r="AU233" s="149" t="s">
        <v>146</v>
      </c>
      <c r="AV233" s="12" t="s">
        <v>146</v>
      </c>
      <c r="AW233" s="12" t="s">
        <v>34</v>
      </c>
      <c r="AX233" s="12" t="s">
        <v>77</v>
      </c>
      <c r="AY233" s="149" t="s">
        <v>138</v>
      </c>
    </row>
    <row r="234" spans="2:65" s="13" customFormat="1" ht="11.25">
      <c r="B234" s="158"/>
      <c r="D234" s="148" t="s">
        <v>150</v>
      </c>
      <c r="E234" s="159" t="s">
        <v>1</v>
      </c>
      <c r="F234" s="160" t="s">
        <v>217</v>
      </c>
      <c r="H234" s="161">
        <v>30.197000000000006</v>
      </c>
      <c r="I234" s="162"/>
      <c r="L234" s="158"/>
      <c r="M234" s="163"/>
      <c r="T234" s="164"/>
      <c r="AT234" s="159" t="s">
        <v>150</v>
      </c>
      <c r="AU234" s="159" t="s">
        <v>146</v>
      </c>
      <c r="AV234" s="13" t="s">
        <v>145</v>
      </c>
      <c r="AW234" s="13" t="s">
        <v>34</v>
      </c>
      <c r="AX234" s="13" t="s">
        <v>85</v>
      </c>
      <c r="AY234" s="159" t="s">
        <v>138</v>
      </c>
    </row>
    <row r="235" spans="2:65" s="12" customFormat="1" ht="11.25">
      <c r="B235" s="147"/>
      <c r="D235" s="148" t="s">
        <v>150</v>
      </c>
      <c r="F235" s="150" t="s">
        <v>772</v>
      </c>
      <c r="H235" s="151">
        <v>60.393999999999998</v>
      </c>
      <c r="I235" s="152"/>
      <c r="L235" s="147"/>
      <c r="M235" s="153"/>
      <c r="T235" s="154"/>
      <c r="AT235" s="149" t="s">
        <v>150</v>
      </c>
      <c r="AU235" s="149" t="s">
        <v>146</v>
      </c>
      <c r="AV235" s="12" t="s">
        <v>146</v>
      </c>
      <c r="AW235" s="12" t="s">
        <v>4</v>
      </c>
      <c r="AX235" s="12" t="s">
        <v>85</v>
      </c>
      <c r="AY235" s="149" t="s">
        <v>138</v>
      </c>
    </row>
    <row r="236" spans="2:65" s="1" customFormat="1" ht="16.5" customHeight="1">
      <c r="B236" s="30"/>
      <c r="C236" s="130" t="s">
        <v>581</v>
      </c>
      <c r="D236" s="130" t="s">
        <v>140</v>
      </c>
      <c r="E236" s="131" t="s">
        <v>773</v>
      </c>
      <c r="F236" s="132" t="s">
        <v>774</v>
      </c>
      <c r="G236" s="133" t="s">
        <v>143</v>
      </c>
      <c r="H236" s="134">
        <v>53.935000000000002</v>
      </c>
      <c r="I236" s="135"/>
      <c r="J236" s="136">
        <f>ROUND(I236*H236,2)</f>
        <v>0</v>
      </c>
      <c r="K236" s="132" t="s">
        <v>144</v>
      </c>
      <c r="L236" s="30"/>
      <c r="M236" s="137" t="s">
        <v>1</v>
      </c>
      <c r="N236" s="138" t="s">
        <v>43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145</v>
      </c>
      <c r="AT236" s="141" t="s">
        <v>140</v>
      </c>
      <c r="AU236" s="141" t="s">
        <v>146</v>
      </c>
      <c r="AY236" s="15" t="s">
        <v>138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146</v>
      </c>
      <c r="BK236" s="142">
        <f>ROUND(I236*H236,2)</f>
        <v>0</v>
      </c>
      <c r="BL236" s="15" t="s">
        <v>145</v>
      </c>
      <c r="BM236" s="141" t="s">
        <v>775</v>
      </c>
    </row>
    <row r="237" spans="2:65" s="1" customFormat="1" ht="11.25">
      <c r="B237" s="30"/>
      <c r="D237" s="143" t="s">
        <v>148</v>
      </c>
      <c r="F237" s="144" t="s">
        <v>776</v>
      </c>
      <c r="I237" s="145"/>
      <c r="L237" s="30"/>
      <c r="M237" s="146"/>
      <c r="T237" s="54"/>
      <c r="AT237" s="15" t="s">
        <v>148</v>
      </c>
      <c r="AU237" s="15" t="s">
        <v>146</v>
      </c>
    </row>
    <row r="238" spans="2:65" s="12" customFormat="1" ht="11.25">
      <c r="B238" s="147"/>
      <c r="D238" s="148" t="s">
        <v>150</v>
      </c>
      <c r="E238" s="149" t="s">
        <v>1</v>
      </c>
      <c r="F238" s="150" t="s">
        <v>662</v>
      </c>
      <c r="H238" s="151">
        <v>25.414999999999999</v>
      </c>
      <c r="I238" s="152"/>
      <c r="L238" s="147"/>
      <c r="M238" s="153"/>
      <c r="T238" s="154"/>
      <c r="AT238" s="149" t="s">
        <v>150</v>
      </c>
      <c r="AU238" s="149" t="s">
        <v>146</v>
      </c>
      <c r="AV238" s="12" t="s">
        <v>146</v>
      </c>
      <c r="AW238" s="12" t="s">
        <v>34</v>
      </c>
      <c r="AX238" s="12" t="s">
        <v>77</v>
      </c>
      <c r="AY238" s="149" t="s">
        <v>138</v>
      </c>
    </row>
    <row r="239" spans="2:65" s="12" customFormat="1" ht="11.25">
      <c r="B239" s="147"/>
      <c r="D239" s="148" t="s">
        <v>150</v>
      </c>
      <c r="E239" s="149" t="s">
        <v>1</v>
      </c>
      <c r="F239" s="150" t="s">
        <v>661</v>
      </c>
      <c r="H239" s="151">
        <v>28.52</v>
      </c>
      <c r="I239" s="152"/>
      <c r="L239" s="147"/>
      <c r="M239" s="153"/>
      <c r="T239" s="154"/>
      <c r="AT239" s="149" t="s">
        <v>150</v>
      </c>
      <c r="AU239" s="149" t="s">
        <v>146</v>
      </c>
      <c r="AV239" s="12" t="s">
        <v>146</v>
      </c>
      <c r="AW239" s="12" t="s">
        <v>34</v>
      </c>
      <c r="AX239" s="12" t="s">
        <v>77</v>
      </c>
      <c r="AY239" s="149" t="s">
        <v>138</v>
      </c>
    </row>
    <row r="240" spans="2:65" s="13" customFormat="1" ht="11.25">
      <c r="B240" s="158"/>
      <c r="D240" s="148" t="s">
        <v>150</v>
      </c>
      <c r="E240" s="159" t="s">
        <v>1</v>
      </c>
      <c r="F240" s="160" t="s">
        <v>217</v>
      </c>
      <c r="H240" s="161">
        <v>53.935000000000002</v>
      </c>
      <c r="I240" s="162"/>
      <c r="L240" s="158"/>
      <c r="M240" s="178"/>
      <c r="N240" s="179"/>
      <c r="O240" s="179"/>
      <c r="P240" s="179"/>
      <c r="Q240" s="179"/>
      <c r="R240" s="179"/>
      <c r="S240" s="179"/>
      <c r="T240" s="180"/>
      <c r="AT240" s="159" t="s">
        <v>150</v>
      </c>
      <c r="AU240" s="159" t="s">
        <v>146</v>
      </c>
      <c r="AV240" s="13" t="s">
        <v>145</v>
      </c>
      <c r="AW240" s="13" t="s">
        <v>34</v>
      </c>
      <c r="AX240" s="13" t="s">
        <v>85</v>
      </c>
      <c r="AY240" s="159" t="s">
        <v>138</v>
      </c>
    </row>
    <row r="241" spans="2:12" s="1" customFormat="1" ht="6.95" customHeight="1">
      <c r="B241" s="42"/>
      <c r="C241" s="43"/>
      <c r="D241" s="43"/>
      <c r="E241" s="43"/>
      <c r="F241" s="43"/>
      <c r="G241" s="43"/>
      <c r="H241" s="43"/>
      <c r="I241" s="43"/>
      <c r="J241" s="43"/>
      <c r="K241" s="43"/>
      <c r="L241" s="30"/>
    </row>
  </sheetData>
  <sheetProtection algorithmName="SHA-512" hashValue="7i2H7RjwXkfHO8PfLV9me2r75Me8DLO3hT/xYL575avr1Mupy9ffD2bbHIiIvp193sMPM4RTRWCeNusA2TtTfA==" saltValue="unmuu4/WA3vBrzCn2HJPFdRmmPKPiuvmqN5xRG8pEM6elIoJv9PhP/kpifp98woWw6qOAlvrU+UyYRvOWoy2/A==" spinCount="100000" sheet="1" objects="1" scenarios="1" formatColumns="0" formatRows="0" autoFilter="0"/>
  <autoFilter ref="C123:K240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800-000000000000}"/>
    <hyperlink ref="F131" r:id="rId2" xr:uid="{00000000-0004-0000-0800-000001000000}"/>
    <hyperlink ref="F133" r:id="rId3" xr:uid="{00000000-0004-0000-0800-000002000000}"/>
    <hyperlink ref="F135" r:id="rId4" xr:uid="{00000000-0004-0000-0800-000003000000}"/>
    <hyperlink ref="F138" r:id="rId5" xr:uid="{00000000-0004-0000-0800-000004000000}"/>
    <hyperlink ref="F143" r:id="rId6" xr:uid="{00000000-0004-0000-0800-000005000000}"/>
    <hyperlink ref="F169" r:id="rId7" xr:uid="{00000000-0004-0000-0800-000006000000}"/>
    <hyperlink ref="F174" r:id="rId8" xr:uid="{00000000-0004-0000-0800-000007000000}"/>
    <hyperlink ref="F177" r:id="rId9" xr:uid="{00000000-0004-0000-0800-000008000000}"/>
    <hyperlink ref="F182" r:id="rId10" xr:uid="{00000000-0004-0000-0800-000009000000}"/>
    <hyperlink ref="F185" r:id="rId11" xr:uid="{00000000-0004-0000-0800-00000A000000}"/>
    <hyperlink ref="F188" r:id="rId12" xr:uid="{00000000-0004-0000-0800-00000B000000}"/>
    <hyperlink ref="F193" r:id="rId13" xr:uid="{00000000-0004-0000-0800-00000C000000}"/>
    <hyperlink ref="F203" r:id="rId14" xr:uid="{00000000-0004-0000-0800-00000D000000}"/>
    <hyperlink ref="F206" r:id="rId15" xr:uid="{00000000-0004-0000-0800-00000E000000}"/>
    <hyperlink ref="F216" r:id="rId16" xr:uid="{00000000-0004-0000-0800-00000F000000}"/>
    <hyperlink ref="F226" r:id="rId17" xr:uid="{00000000-0004-0000-0800-000010000000}"/>
    <hyperlink ref="F237" r:id="rId18" xr:uid="{00000000-0004-0000-08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01 - TERÉNNÍ ÚPRAVY RD</vt:lpstr>
      <vt:lpstr>03 - HRUBÁ STAVBA RD</vt:lpstr>
      <vt:lpstr>02 - BOURÁNÍ RD</vt:lpstr>
      <vt:lpstr>07 - DVEŘE RD</vt:lpstr>
      <vt:lpstr>04 - STÍNĚNÍ RD</vt:lpstr>
      <vt:lpstr>25 - VENKOVNÍ ÚPRAVY RD</vt:lpstr>
      <vt:lpstr>06 - FASÁDA, PODBITÍ, DOP...</vt:lpstr>
      <vt:lpstr>30 - OPLOCENÍ</vt:lpstr>
      <vt:lpstr>90 - VON</vt:lpstr>
      <vt:lpstr>'01 - TERÉNNÍ ÚPRAVY RD'!Názvy_tisku</vt:lpstr>
      <vt:lpstr>'02 - BOURÁNÍ RD'!Názvy_tisku</vt:lpstr>
      <vt:lpstr>'03 - HRUBÁ STAVBA RD'!Názvy_tisku</vt:lpstr>
      <vt:lpstr>'04 - STÍNĚNÍ RD'!Názvy_tisku</vt:lpstr>
      <vt:lpstr>'06 - FASÁDA, PODBITÍ, DOP...'!Názvy_tisku</vt:lpstr>
      <vt:lpstr>'07 - DVEŘE RD'!Názvy_tisku</vt:lpstr>
      <vt:lpstr>'25 - VENKOVNÍ ÚPRAVY RD'!Názvy_tisku</vt:lpstr>
      <vt:lpstr>'30 - OPLOCENÍ'!Názvy_tisku</vt:lpstr>
      <vt:lpstr>'90 - VON'!Názvy_tisku</vt:lpstr>
      <vt:lpstr>'Rekapitulace stavby'!Názvy_tisku</vt:lpstr>
      <vt:lpstr>'01 - TERÉNNÍ ÚPRAVY RD'!Oblast_tisku</vt:lpstr>
      <vt:lpstr>'02 - BOURÁNÍ RD'!Oblast_tisku</vt:lpstr>
      <vt:lpstr>'03 - HRUBÁ STAVBA RD'!Oblast_tisku</vt:lpstr>
      <vt:lpstr>'04 - STÍNĚNÍ RD'!Oblast_tisku</vt:lpstr>
      <vt:lpstr>'06 - FASÁDA, PODBITÍ, DOP...'!Oblast_tisku</vt:lpstr>
      <vt:lpstr>'07 - DVEŘE RD'!Oblast_tisku</vt:lpstr>
      <vt:lpstr>'25 - VENKOVNÍ ÚPRAVY RD'!Oblast_tisku</vt:lpstr>
      <vt:lpstr>'30 - OPLOCENÍ'!Oblast_tisku</vt:lpstr>
      <vt:lpstr>'90 -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tejkl</dc:creator>
  <cp:lastModifiedBy>Stanislav tejkl</cp:lastModifiedBy>
  <dcterms:created xsi:type="dcterms:W3CDTF">2025-06-08T20:29:19Z</dcterms:created>
  <dcterms:modified xsi:type="dcterms:W3CDTF">2025-06-08T20:30:14Z</dcterms:modified>
</cp:coreProperties>
</file>